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<sst xmlns="http://schemas.openxmlformats.org/spreadsheetml/2006/main" count="174" uniqueCount="96">
  <si>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</si>
  <si>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.........
GVBM: ..........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</si>
  <si>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</si>
  <si>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</si>
  <si>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</si>
  <si>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</si>
  <si>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</si>
  <si>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</si>
  <si>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Có cố gắng nhưng kết quả chưa cao</t>
  </si>
  <si>
    <t>Học được, tập trung hơn sẽ còn tiến bộ</t>
  </si>
  <si>
    <t>Chưa tập trung, chưa cố gắng</t>
  </si>
  <si>
    <t>Có cố gắng</t>
  </si>
  <si>
    <t>Có cố gắng, nghiêm túc,</t>
  </si>
  <si>
    <t>Có cố gáng nhưng kết quả chưa cao</t>
  </si>
  <si>
    <t>Học nghiêm túc, có tiến bộ</t>
  </si>
  <si>
    <t>Có cố gắng, nghiêm túc</t>
  </si>
  <si>
    <t>Chưa tập trung, chưa cô gắng</t>
  </si>
  <si>
    <t>Học được, nghiêm túc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</si>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</sst>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3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vertical="center"/>
    </xf>
    <xf borderId="6" fillId="2" fontId="5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4" numFmtId="0" xfId="0" applyAlignment="1" applyBorder="1" applyFont="1">
      <alignment horizontal="right"/>
    </xf>
    <xf borderId="3" fillId="0" fontId="6" numFmtId="0" xfId="0" applyBorder="1" applyFont="1"/>
    <xf borderId="5" fillId="0" fontId="6" numFmtId="0" xfId="0" applyBorder="1" applyFont="1"/>
    <xf borderId="6" fillId="4" fontId="7" numFmtId="0" xfId="0" applyBorder="1" applyFont="1"/>
    <xf borderId="3" fillId="4" fontId="7" numFmtId="0" xfId="0" applyBorder="1" applyFont="1"/>
    <xf borderId="5" fillId="4" fontId="7" numFmtId="0" xfId="0" applyBorder="1" applyFont="1"/>
    <xf borderId="6" fillId="0" fontId="7" numFmtId="0" xfId="0" applyBorder="1" applyFont="1"/>
    <xf borderId="3" fillId="0" fontId="7" numFmtId="0" xfId="0" applyBorder="1" applyFont="1"/>
    <xf borderId="5" fillId="0" fontId="7" numFmtId="0" xfId="0" applyBorder="1" applyFont="1"/>
    <xf borderId="3" fillId="4" fontId="8" numFmtId="0" xfId="0" applyBorder="1" applyFont="1"/>
    <xf borderId="5" fillId="4" fontId="8" numFmtId="0" xfId="0" applyBorder="1" applyFont="1"/>
    <xf borderId="6" fillId="2" fontId="5" numFmtId="0" xfId="0" applyAlignment="1" applyBorder="1" applyFont="1">
      <alignment horizontal="center" readingOrder="0" vertical="center"/>
    </xf>
    <xf borderId="3" fillId="0" fontId="8" numFmtId="0" xfId="0" applyBorder="1" applyFont="1"/>
    <xf borderId="5" fillId="0" fontId="8" numFmtId="0" xfId="0" applyBorder="1" applyFont="1"/>
    <xf borderId="6" fillId="0" fontId="7" numFmtId="0" xfId="0" applyAlignment="1" applyBorder="1" applyFont="1">
      <alignment readingOrder="0" vertical="center"/>
    </xf>
    <xf borderId="3" fillId="0" fontId="7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readingOrder="0" shrinkToFit="0" vertical="center" wrapText="1"/>
    </xf>
    <xf borderId="0" fillId="2" fontId="9" numFmtId="0" xfId="0" applyAlignment="1" applyFont="1">
      <alignment horizontal="left" vertical="bottom"/>
    </xf>
    <xf borderId="0" fillId="2" fontId="9" numFmtId="0" xfId="0" applyAlignment="1" applyFont="1">
      <alignment horizontal="left" shrinkToFit="0" vertical="bottom" wrapText="1"/>
    </xf>
    <xf borderId="0" fillId="2" fontId="9" numFmtId="0" xfId="0" applyAlignment="1" applyFont="1">
      <alignment horizontal="center" vertical="bottom"/>
    </xf>
    <xf borderId="0" fillId="2" fontId="9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0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11" numFmtId="0" xfId="0" applyAlignment="1" applyFont="1">
      <alignment horizontal="center" readingOrder="0" vertical="center"/>
    </xf>
    <xf borderId="6" fillId="3" fontId="11" numFmtId="0" xfId="0" applyAlignment="1" applyBorder="1" applyFont="1">
      <alignment horizontal="center" readingOrder="0" vertical="center"/>
    </xf>
    <xf borderId="3" fillId="3" fontId="11" numFmtId="0" xfId="0" applyAlignment="1" applyBorder="1" applyFont="1">
      <alignment horizontal="center" readingOrder="0" vertical="center"/>
    </xf>
    <xf borderId="7" fillId="3" fontId="11" numFmtId="0" xfId="0" applyAlignment="1" applyBorder="1" applyFont="1">
      <alignment horizontal="center" readingOrder="0" vertical="center"/>
    </xf>
    <xf borderId="8" fillId="0" fontId="2" numFmtId="0" xfId="0" applyBorder="1" applyFont="1"/>
    <xf borderId="4" fillId="3" fontId="11" numFmtId="0" xfId="0" applyAlignment="1" applyBorder="1" applyFont="1">
      <alignment horizontal="center" readingOrder="0" vertical="center"/>
    </xf>
    <xf borderId="6" fillId="3" fontId="5" numFmtId="0" xfId="0" applyAlignment="1" applyBorder="1" applyFont="1">
      <alignment horizontal="center" readingOrder="0" vertical="center"/>
    </xf>
    <xf borderId="3" fillId="3" fontId="5" numFmtId="9" xfId="0" applyAlignment="1" applyBorder="1" applyFont="1" applyNumberFormat="1">
      <alignment horizontal="center" readingOrder="0" vertical="center"/>
    </xf>
    <xf borderId="9" fillId="3" fontId="5" numFmtId="0" xfId="0" applyAlignment="1" applyBorder="1" applyFont="1">
      <alignment horizontal="center" readingOrder="0" vertical="center"/>
    </xf>
    <xf borderId="10" fillId="3" fontId="5" numFmtId="9" xfId="0" applyAlignment="1" applyBorder="1" applyFont="1" applyNumberFormat="1">
      <alignment horizontal="center" readingOrder="0" vertical="center"/>
    </xf>
    <xf borderId="5" fillId="3" fontId="5" numFmtId="0" xfId="0" applyAlignment="1" applyBorder="1" applyFont="1">
      <alignment horizontal="center" readingOrder="0" vertical="center"/>
    </xf>
    <xf borderId="6" fillId="3" fontId="5" numFmtId="9" xfId="0" applyAlignment="1" applyBorder="1" applyFont="1" applyNumberFormat="1">
      <alignment horizontal="center" readingOrder="0" vertical="center"/>
    </xf>
    <xf borderId="6" fillId="2" fontId="12" numFmtId="0" xfId="0" applyAlignment="1" applyBorder="1" applyFont="1">
      <alignment horizontal="center" readingOrder="0" vertical="center"/>
    </xf>
    <xf borderId="3" fillId="2" fontId="12" numFmtId="9" xfId="0" applyAlignment="1" applyBorder="1" applyFont="1" applyNumberFormat="1">
      <alignment horizontal="center" readingOrder="0" vertical="center"/>
    </xf>
    <xf borderId="9" fillId="2" fontId="12" numFmtId="0" xfId="0" applyAlignment="1" applyBorder="1" applyFont="1">
      <alignment horizontal="center" readingOrder="0" vertical="center"/>
    </xf>
    <xf borderId="10" fillId="2" fontId="12" numFmtId="9" xfId="0" applyAlignment="1" applyBorder="1" applyFont="1" applyNumberFormat="1">
      <alignment horizontal="center" readingOrder="0" vertical="center"/>
    </xf>
    <xf borderId="5" fillId="2" fontId="12" numFmtId="0" xfId="0" applyAlignment="1" applyBorder="1" applyFont="1">
      <alignment horizontal="center" readingOrder="0" vertical="center"/>
    </xf>
    <xf borderId="6" fillId="2" fontId="12" numFmtId="9" xfId="0" applyAlignment="1" applyBorder="1" applyFont="1" applyNumberFormat="1">
      <alignment horizontal="center" readingOrder="0" vertical="center"/>
    </xf>
    <xf borderId="0" fillId="3" fontId="5" numFmtId="9" xfId="0" applyAlignment="1" applyFont="1" applyNumberFormat="1">
      <alignment horizontal="center" readingOrder="0" vertical="center"/>
    </xf>
    <xf borderId="10" fillId="2" fontId="5" numFmtId="9" xfId="0" applyAlignment="1" applyBorder="1" applyFont="1" applyNumberFormat="1">
      <alignment horizontal="center" readingOrder="0" vertical="center"/>
    </xf>
    <xf borderId="0" fillId="0" fontId="12" numFmtId="0" xfId="0" applyAlignment="1" applyFont="1">
      <alignment horizontal="center" readingOrder="0" vertical="center"/>
    </xf>
    <xf borderId="0" fillId="0" fontId="12" numFmtId="9" xfId="0" applyAlignment="1" applyFont="1" applyNumberFormat="1">
      <alignment horizontal="center" readingOrder="0" vertical="center"/>
    </xf>
    <xf borderId="0" fillId="3" fontId="9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7.0</v>
      </c>
      <c r="E3" s="15">
        <v>9.0</v>
      </c>
      <c r="F3" s="15">
        <v>8.0</v>
      </c>
      <c r="G3" s="15"/>
      <c r="H3" s="15">
        <v>7.8</v>
      </c>
      <c r="I3" s="15">
        <v>3.0</v>
      </c>
      <c r="J3" s="16">
        <f t="shared" ref="J3:J37" si="1">if(counta(D3:I3)=0,"",round(average(D3:I3,H3:I3,I3),1))</f>
        <v>6.1</v>
      </c>
      <c r="K3" s="17" t="s">
        <v>8</v>
      </c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>
        <v>8.0</v>
      </c>
      <c r="E4" s="15">
        <v>8.0</v>
      </c>
      <c r="F4" s="15">
        <v>8.0</v>
      </c>
      <c r="G4" s="15"/>
      <c r="H4" s="15">
        <v>7.2</v>
      </c>
      <c r="I4" s="15">
        <v>5.3</v>
      </c>
      <c r="J4" s="16">
        <f t="shared" si="1"/>
        <v>6.8</v>
      </c>
      <c r="K4" s="17" t="s">
        <v>9</v>
      </c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>
        <v>6.0</v>
      </c>
      <c r="E5" s="15">
        <v>7.0</v>
      </c>
      <c r="F5" s="15">
        <v>7.0</v>
      </c>
      <c r="G5" s="15"/>
      <c r="H5" s="15">
        <v>6.7</v>
      </c>
      <c r="I5" s="15">
        <v>4.0</v>
      </c>
      <c r="J5" s="16">
        <f t="shared" si="1"/>
        <v>5.7</v>
      </c>
      <c r="K5" s="17" t="s">
        <v>10</v>
      </c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>
        <v>7.0</v>
      </c>
      <c r="E6" s="15">
        <v>8.0</v>
      </c>
      <c r="F6" s="15">
        <v>9.0</v>
      </c>
      <c r="G6" s="15"/>
      <c r="H6" s="15">
        <v>7.3</v>
      </c>
      <c r="I6" s="15">
        <v>4.8</v>
      </c>
      <c r="J6" s="16">
        <f t="shared" si="1"/>
        <v>6.6</v>
      </c>
      <c r="K6" s="17" t="s">
        <v>11</v>
      </c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>
        <v>6.0</v>
      </c>
      <c r="E7" s="15">
        <v>7.0</v>
      </c>
      <c r="F7" s="15">
        <v>7.0</v>
      </c>
      <c r="G7" s="15"/>
      <c r="H7" s="15">
        <v>7.5</v>
      </c>
      <c r="I7" s="15">
        <v>4.8</v>
      </c>
      <c r="J7" s="16">
        <f t="shared" si="1"/>
        <v>6.2</v>
      </c>
      <c r="K7" s="17" t="s">
        <v>11</v>
      </c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>
        <v>7.0</v>
      </c>
      <c r="E8" s="15">
        <v>8.0</v>
      </c>
      <c r="F8" s="15">
        <v>8.0</v>
      </c>
      <c r="G8" s="15"/>
      <c r="H8" s="15">
        <v>7.6</v>
      </c>
      <c r="I8" s="15">
        <v>3.3</v>
      </c>
      <c r="J8" s="16">
        <f t="shared" si="1"/>
        <v>6</v>
      </c>
      <c r="K8" s="17" t="s">
        <v>11</v>
      </c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>
        <v>7.0</v>
      </c>
      <c r="E9" s="15">
        <v>8.0</v>
      </c>
      <c r="F9" s="15">
        <v>8.0</v>
      </c>
      <c r="G9" s="15"/>
      <c r="H9" s="15">
        <v>8.0</v>
      </c>
      <c r="I9" s="15">
        <v>3.0</v>
      </c>
      <c r="J9" s="16">
        <f t="shared" si="1"/>
        <v>6</v>
      </c>
      <c r="K9" s="17" t="s">
        <v>11</v>
      </c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>
        <v>8.0</v>
      </c>
      <c r="E10" s="15">
        <v>8.0</v>
      </c>
      <c r="F10" s="15">
        <v>9.0</v>
      </c>
      <c r="G10" s="15"/>
      <c r="H10" s="15">
        <v>7.7</v>
      </c>
      <c r="I10" s="15">
        <v>3.0</v>
      </c>
      <c r="J10" s="16">
        <f t="shared" si="1"/>
        <v>6.2</v>
      </c>
      <c r="K10" s="17" t="s">
        <v>12</v>
      </c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>
        <v>6.0</v>
      </c>
      <c r="E11" s="15">
        <v>7.0</v>
      </c>
      <c r="F11" s="15">
        <v>7.0</v>
      </c>
      <c r="G11" s="15"/>
      <c r="H11" s="15">
        <v>7.6</v>
      </c>
      <c r="I11" s="15">
        <v>3.3</v>
      </c>
      <c r="J11" s="16">
        <f t="shared" si="1"/>
        <v>5.6</v>
      </c>
      <c r="K11" s="17" t="s">
        <v>8</v>
      </c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>
        <v>7.0</v>
      </c>
      <c r="E12" s="15">
        <v>9.0</v>
      </c>
      <c r="F12" s="15">
        <v>8.0</v>
      </c>
      <c r="G12" s="15"/>
      <c r="H12" s="15">
        <v>7.8</v>
      </c>
      <c r="I12" s="15">
        <v>2.8</v>
      </c>
      <c r="J12" s="16">
        <f t="shared" si="1"/>
        <v>6</v>
      </c>
      <c r="K12" s="17" t="s">
        <v>13</v>
      </c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>
        <v>7.0</v>
      </c>
      <c r="E13" s="15">
        <v>7.0</v>
      </c>
      <c r="F13" s="15">
        <v>8.0</v>
      </c>
      <c r="G13" s="15"/>
      <c r="H13" s="15">
        <v>6.3</v>
      </c>
      <c r="I13" s="15">
        <v>1.8</v>
      </c>
      <c r="J13" s="16">
        <f t="shared" si="1"/>
        <v>5</v>
      </c>
      <c r="K13" s="17" t="s">
        <v>10</v>
      </c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>
        <v>6.0</v>
      </c>
      <c r="E14" s="15">
        <v>7.0</v>
      </c>
      <c r="F14" s="15">
        <v>7.0</v>
      </c>
      <c r="G14" s="15"/>
      <c r="H14" s="15">
        <v>6.4</v>
      </c>
      <c r="I14" s="15">
        <v>3.0</v>
      </c>
      <c r="J14" s="16">
        <f t="shared" si="1"/>
        <v>5.2</v>
      </c>
      <c r="K14" s="17" t="s">
        <v>10</v>
      </c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>
        <v>7.0</v>
      </c>
      <c r="E15" s="15">
        <v>7.0</v>
      </c>
      <c r="F15" s="15">
        <v>7.0</v>
      </c>
      <c r="G15" s="15"/>
      <c r="H15" s="15">
        <v>6.8</v>
      </c>
      <c r="I15" s="15">
        <v>3.5</v>
      </c>
      <c r="J15" s="16">
        <f t="shared" si="1"/>
        <v>5.6</v>
      </c>
      <c r="K15" s="17" t="s">
        <v>10</v>
      </c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>
        <v>9.0</v>
      </c>
      <c r="E16" s="15">
        <v>9.0</v>
      </c>
      <c r="F16" s="15">
        <v>10.0</v>
      </c>
      <c r="G16" s="15"/>
      <c r="H16" s="15">
        <v>8.3</v>
      </c>
      <c r="I16" s="15">
        <v>7.0</v>
      </c>
      <c r="J16" s="16">
        <f t="shared" si="1"/>
        <v>8.2</v>
      </c>
      <c r="K16" s="17" t="s">
        <v>14</v>
      </c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>
        <v>8.0</v>
      </c>
      <c r="E17" s="15">
        <v>7.0</v>
      </c>
      <c r="F17" s="15">
        <v>9.0</v>
      </c>
      <c r="G17" s="15"/>
      <c r="H17" s="15">
        <v>6.8</v>
      </c>
      <c r="I17" s="15">
        <v>4.8</v>
      </c>
      <c r="J17" s="16">
        <f t="shared" si="1"/>
        <v>6.5</v>
      </c>
      <c r="K17" s="17" t="s">
        <v>15</v>
      </c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>
        <v>7.0</v>
      </c>
      <c r="E18" s="15">
        <v>7.0</v>
      </c>
      <c r="F18" s="15">
        <v>8.0</v>
      </c>
      <c r="G18" s="15"/>
      <c r="H18" s="15">
        <v>7.3</v>
      </c>
      <c r="I18" s="15">
        <v>5.0</v>
      </c>
      <c r="J18" s="16">
        <f t="shared" si="1"/>
        <v>6.5</v>
      </c>
      <c r="K18" s="17" t="s">
        <v>15</v>
      </c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>
        <v>7.0</v>
      </c>
      <c r="E19" s="15">
        <v>8.0</v>
      </c>
      <c r="F19" s="15">
        <v>8.0</v>
      </c>
      <c r="G19" s="15"/>
      <c r="H19" s="15">
        <v>8.4</v>
      </c>
      <c r="I19" s="15">
        <v>2.8</v>
      </c>
      <c r="J19" s="16">
        <f t="shared" si="1"/>
        <v>6</v>
      </c>
      <c r="K19" s="17" t="s">
        <v>10</v>
      </c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>
        <v>9.0</v>
      </c>
      <c r="E20" s="15">
        <v>8.0</v>
      </c>
      <c r="F20" s="15">
        <v>8.0</v>
      </c>
      <c r="G20" s="15"/>
      <c r="H20" s="15">
        <v>6.6</v>
      </c>
      <c r="I20" s="15">
        <v>3.8</v>
      </c>
      <c r="J20" s="16">
        <f t="shared" si="1"/>
        <v>6.2</v>
      </c>
      <c r="K20" s="17" t="s">
        <v>10</v>
      </c>
    </row>
    <row r="21">
      <c r="A21" s="21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15">
        <v>8.0</v>
      </c>
      <c r="E21" s="15">
        <v>7.0</v>
      </c>
      <c r="F21" s="15">
        <v>8.0</v>
      </c>
      <c r="G21" s="15"/>
      <c r="H21" s="15">
        <v>7.4</v>
      </c>
      <c r="I21" s="15">
        <v>3.3</v>
      </c>
      <c r="J21" s="16">
        <f t="shared" si="1"/>
        <v>6</v>
      </c>
      <c r="K21" s="17" t="s">
        <v>11</v>
      </c>
    </row>
    <row r="22">
      <c r="A22" s="18">
        <f>IFERROR(__xludf.DUMMYFUNCTION("""COMPUTED_VALUE"""),20.0)</f>
        <v>20</v>
      </c>
      <c r="B22" s="19" t="str">
        <f>IFERROR(__xludf.DUMMYFUNCTION("""COMPUTED_VALUE"""),"Trương Quang")</f>
        <v>Trương Quang</v>
      </c>
      <c r="C22" s="20" t="str">
        <f>IFERROR(__xludf.DUMMYFUNCTION("""COMPUTED_VALUE"""),"Nhật")</f>
        <v>Nhật</v>
      </c>
      <c r="D22" s="15">
        <v>7.0</v>
      </c>
      <c r="E22" s="15">
        <v>7.0</v>
      </c>
      <c r="F22" s="15">
        <v>8.0</v>
      </c>
      <c r="G22" s="15"/>
      <c r="H22" s="15">
        <v>5.2</v>
      </c>
      <c r="I22" s="15">
        <v>2.8</v>
      </c>
      <c r="J22" s="16">
        <f t="shared" si="1"/>
        <v>5.1</v>
      </c>
      <c r="K22" s="17" t="s">
        <v>16</v>
      </c>
    </row>
    <row r="23">
      <c r="A23" s="21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15">
        <v>8.0</v>
      </c>
      <c r="E23" s="15">
        <v>9.0</v>
      </c>
      <c r="F23" s="15">
        <v>7.0</v>
      </c>
      <c r="G23" s="15"/>
      <c r="H23" s="15">
        <v>7.5</v>
      </c>
      <c r="I23" s="15">
        <v>4.5</v>
      </c>
      <c r="J23" s="16">
        <f t="shared" si="1"/>
        <v>6.6</v>
      </c>
      <c r="K23" s="17" t="s">
        <v>15</v>
      </c>
    </row>
    <row r="24">
      <c r="A24" s="18">
        <f>IFERROR(__xludf.DUMMYFUNCTION("""COMPUTED_VALUE"""),22.0)</f>
        <v>22</v>
      </c>
      <c r="B24" s="19" t="str">
        <f>IFERROR(__xludf.DUMMYFUNCTION("""COMPUTED_VALUE"""),"Phạm Minh")</f>
        <v>Phạm Minh</v>
      </c>
      <c r="C24" s="20" t="str">
        <f>IFERROR(__xludf.DUMMYFUNCTION("""COMPUTED_VALUE"""),"Phát")</f>
        <v>Phát</v>
      </c>
      <c r="D24" s="15">
        <v>7.0</v>
      </c>
      <c r="E24" s="15">
        <v>8.0</v>
      </c>
      <c r="F24" s="15">
        <v>9.0</v>
      </c>
      <c r="G24" s="15"/>
      <c r="H24" s="15">
        <v>5.6</v>
      </c>
      <c r="I24" s="15">
        <v>2.5</v>
      </c>
      <c r="J24" s="16">
        <f t="shared" si="1"/>
        <v>5.3</v>
      </c>
      <c r="K24" s="17" t="s">
        <v>16</v>
      </c>
    </row>
    <row r="25">
      <c r="A25" s="21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15">
        <v>8.0</v>
      </c>
      <c r="E25" s="15">
        <v>9.0</v>
      </c>
      <c r="F25" s="15">
        <v>9.0</v>
      </c>
      <c r="G25" s="15"/>
      <c r="H25" s="15">
        <v>8.2</v>
      </c>
      <c r="I25" s="15">
        <v>6.0</v>
      </c>
      <c r="J25" s="16">
        <f t="shared" si="1"/>
        <v>7.6</v>
      </c>
      <c r="K25" s="17" t="s">
        <v>17</v>
      </c>
    </row>
    <row r="26">
      <c r="A26" s="18">
        <f>IFERROR(__xludf.DUMMYFUNCTION("""COMPUTED_VALUE"""),24.0)</f>
        <v>24</v>
      </c>
      <c r="B26" s="22" t="str">
        <f>IFERROR(__xludf.DUMMYFUNCTION("""COMPUTED_VALUE"""),"Trần Công")</f>
        <v>Trần Công</v>
      </c>
      <c r="C26" s="23" t="str">
        <f>IFERROR(__xludf.DUMMYFUNCTION("""COMPUTED_VALUE"""),"Thành")</f>
        <v>Thành</v>
      </c>
      <c r="D26" s="15">
        <v>6.0</v>
      </c>
      <c r="E26" s="15">
        <v>6.0</v>
      </c>
      <c r="F26" s="15">
        <v>8.0</v>
      </c>
      <c r="G26" s="15"/>
      <c r="H26" s="15">
        <v>6.8</v>
      </c>
      <c r="I26" s="15">
        <v>2.5</v>
      </c>
      <c r="J26" s="16">
        <f t="shared" si="1"/>
        <v>5.1</v>
      </c>
      <c r="K26" s="17" t="s">
        <v>16</v>
      </c>
    </row>
    <row r="27">
      <c r="A27" s="21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15">
        <v>8.0</v>
      </c>
      <c r="E27" s="15">
        <v>8.0</v>
      </c>
      <c r="F27" s="15">
        <v>9.0</v>
      </c>
      <c r="G27" s="15"/>
      <c r="H27" s="15">
        <v>7.2</v>
      </c>
      <c r="I27" s="15">
        <v>2.8</v>
      </c>
      <c r="J27" s="16">
        <f t="shared" si="1"/>
        <v>6</v>
      </c>
      <c r="K27" s="17" t="s">
        <v>8</v>
      </c>
    </row>
    <row r="28">
      <c r="A28" s="18">
        <f>IFERROR(__xludf.DUMMYFUNCTION("""COMPUTED_VALUE"""),26.0)</f>
        <v>26</v>
      </c>
      <c r="B28" s="19" t="str">
        <f>IFERROR(__xludf.DUMMYFUNCTION("""COMPUTED_VALUE"""),"Huỳnh Quốc")</f>
        <v>Huỳnh Quốc</v>
      </c>
      <c r="C28" s="20" t="str">
        <f>IFERROR(__xludf.DUMMYFUNCTION("""COMPUTED_VALUE"""),"Thiện")</f>
        <v>Thiện</v>
      </c>
      <c r="D28" s="15">
        <v>8.0</v>
      </c>
      <c r="E28" s="15">
        <v>9.0</v>
      </c>
      <c r="F28" s="15">
        <v>9.0</v>
      </c>
      <c r="G28" s="15"/>
      <c r="H28" s="15">
        <v>8.2</v>
      </c>
      <c r="I28" s="15">
        <v>4.3</v>
      </c>
      <c r="J28" s="16">
        <f t="shared" si="1"/>
        <v>6.9</v>
      </c>
      <c r="K28" s="17" t="s">
        <v>17</v>
      </c>
    </row>
    <row r="29">
      <c r="A29" s="21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15">
        <v>7.0</v>
      </c>
      <c r="E29" s="15">
        <v>7.0</v>
      </c>
      <c r="F29" s="15">
        <v>8.0</v>
      </c>
      <c r="G29" s="15"/>
      <c r="H29" s="15">
        <v>6.6</v>
      </c>
      <c r="I29" s="15">
        <v>2.3</v>
      </c>
      <c r="J29" s="16">
        <f t="shared" si="1"/>
        <v>5.3</v>
      </c>
      <c r="K29" s="17" t="s">
        <v>16</v>
      </c>
    </row>
    <row r="30">
      <c r="A30" s="18">
        <f>IFERROR(__xludf.DUMMYFUNCTION("""COMPUTED_VALUE"""),28.0)</f>
        <v>28</v>
      </c>
      <c r="B30" s="19" t="str">
        <f>IFERROR(__xludf.DUMMYFUNCTION("""COMPUTED_VALUE"""),"Nguyễn Văn")</f>
        <v>Nguyễn Văn</v>
      </c>
      <c r="C30" s="20" t="str">
        <f>IFERROR(__xludf.DUMMYFUNCTION("""COMPUTED_VALUE"""),"Tiệp")</f>
        <v>Tiệp</v>
      </c>
      <c r="D30" s="15">
        <v>8.0</v>
      </c>
      <c r="E30" s="15">
        <v>8.0</v>
      </c>
      <c r="F30" s="15">
        <v>9.0</v>
      </c>
      <c r="G30" s="15"/>
      <c r="H30" s="15">
        <v>8.5</v>
      </c>
      <c r="I30" s="15">
        <v>2.0</v>
      </c>
      <c r="J30" s="16">
        <f t="shared" si="1"/>
        <v>6</v>
      </c>
      <c r="K30" s="17" t="s">
        <v>16</v>
      </c>
    </row>
    <row r="31">
      <c r="A31" s="24">
        <f>IFERROR(__xludf.DUMMYFUNCTION("""COMPUTED_VALUE"""),29.0)</f>
        <v>29</v>
      </c>
      <c r="B31" s="25" t="str">
        <f>IFERROR(__xludf.DUMMYFUNCTION("""COMPUTED_VALUE"""),"Nguyễn Công")</f>
        <v>Nguyễn Công</v>
      </c>
      <c r="C31" s="26" t="str">
        <f>IFERROR(__xludf.DUMMYFUNCTION("""COMPUTED_VALUE"""),"Toản")</f>
        <v>Toản</v>
      </c>
      <c r="D31" s="15">
        <v>7.0</v>
      </c>
      <c r="E31" s="15">
        <v>7.0</v>
      </c>
      <c r="F31" s="15">
        <v>8.0</v>
      </c>
      <c r="G31" s="15"/>
      <c r="H31" s="15">
        <v>7.0</v>
      </c>
      <c r="I31" s="15">
        <v>2.8</v>
      </c>
      <c r="J31" s="16">
        <f t="shared" si="1"/>
        <v>5.6</v>
      </c>
      <c r="K31" s="17" t="s">
        <v>16</v>
      </c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>
        <v>7.0</v>
      </c>
      <c r="E32" s="15">
        <v>8.0</v>
      </c>
      <c r="F32" s="15">
        <v>8.0</v>
      </c>
      <c r="G32" s="15"/>
      <c r="H32" s="15">
        <v>7.7</v>
      </c>
      <c r="I32" s="15">
        <v>1.8</v>
      </c>
      <c r="J32" s="16">
        <f t="shared" si="1"/>
        <v>5.5</v>
      </c>
      <c r="K32" s="17" t="s">
        <v>16</v>
      </c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>
        <v>6.0</v>
      </c>
      <c r="E33" s="15">
        <v>7.0</v>
      </c>
      <c r="F33" s="15">
        <v>7.0</v>
      </c>
      <c r="G33" s="15"/>
      <c r="H33" s="15">
        <v>7.1</v>
      </c>
      <c r="I33" s="15">
        <v>3.8</v>
      </c>
      <c r="J33" s="16">
        <f t="shared" si="1"/>
        <v>5.7</v>
      </c>
      <c r="K33" s="17" t="s">
        <v>16</v>
      </c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>
        <v>8.0</v>
      </c>
      <c r="E34" s="15">
        <v>7.0</v>
      </c>
      <c r="F34" s="15">
        <v>9.0</v>
      </c>
      <c r="G34" s="15"/>
      <c r="H34" s="15">
        <v>8.0</v>
      </c>
      <c r="I34" s="15">
        <v>3.3</v>
      </c>
      <c r="J34" s="16">
        <f t="shared" si="1"/>
        <v>6.2</v>
      </c>
      <c r="K34" s="17" t="s">
        <v>8</v>
      </c>
    </row>
    <row r="35">
      <c r="A35" s="24"/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18</v>
      </c>
      <c r="B1" s="2"/>
      <c r="C1" s="2"/>
      <c r="D1" s="3" t="s">
        <v>19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/>
      <c r="E3" s="15"/>
      <c r="F3" s="15"/>
      <c r="G3" s="15"/>
      <c r="H3" s="15"/>
      <c r="I3" s="15"/>
      <c r="J3" s="32" t="str">
        <f t="shared" ref="J3:J37" si="1">if(counta(D3:I3)=0,"",round(average(D3:I3,H3:I3,I3),1))</f>
        <v/>
      </c>
      <c r="K3" s="17"/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/>
      <c r="E4" s="15"/>
      <c r="F4" s="15"/>
      <c r="G4" s="15"/>
      <c r="H4" s="15"/>
      <c r="I4" s="15"/>
      <c r="J4" s="32" t="str">
        <f t="shared" si="1"/>
        <v/>
      </c>
      <c r="K4" s="17"/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/>
      <c r="E5" s="15"/>
      <c r="F5" s="15"/>
      <c r="G5" s="15"/>
      <c r="H5" s="15"/>
      <c r="I5" s="15"/>
      <c r="J5" s="32" t="str">
        <f t="shared" si="1"/>
        <v/>
      </c>
      <c r="K5" s="17"/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/>
      <c r="E6" s="15"/>
      <c r="F6" s="15"/>
      <c r="G6" s="15"/>
      <c r="H6" s="15"/>
      <c r="I6" s="15"/>
      <c r="J6" s="32" t="str">
        <f t="shared" si="1"/>
        <v/>
      </c>
      <c r="K6" s="17"/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/>
      <c r="E7" s="15"/>
      <c r="F7" s="15"/>
      <c r="G7" s="15"/>
      <c r="H7" s="15"/>
      <c r="I7" s="15"/>
      <c r="J7" s="32" t="str">
        <f t="shared" si="1"/>
        <v/>
      </c>
      <c r="K7" s="17"/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/>
      <c r="E8" s="15"/>
      <c r="F8" s="15"/>
      <c r="G8" s="15"/>
      <c r="H8" s="15"/>
      <c r="I8" s="15"/>
      <c r="J8" s="32" t="str">
        <f t="shared" si="1"/>
        <v/>
      </c>
      <c r="K8" s="17"/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/>
      <c r="E9" s="15"/>
      <c r="F9" s="15"/>
      <c r="G9" s="15"/>
      <c r="H9" s="15"/>
      <c r="I9" s="15"/>
      <c r="J9" s="32" t="str">
        <f t="shared" si="1"/>
        <v/>
      </c>
      <c r="K9" s="17"/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/>
      <c r="E10" s="15"/>
      <c r="F10" s="15"/>
      <c r="G10" s="15"/>
      <c r="H10" s="15"/>
      <c r="I10" s="15"/>
      <c r="J10" s="32" t="str">
        <f t="shared" si="1"/>
        <v/>
      </c>
      <c r="K10" s="17"/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/>
      <c r="E11" s="15"/>
      <c r="F11" s="15"/>
      <c r="G11" s="15"/>
      <c r="H11" s="15"/>
      <c r="I11" s="15"/>
      <c r="J11" s="32" t="str">
        <f t="shared" si="1"/>
        <v/>
      </c>
      <c r="K11" s="17"/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/>
      <c r="E12" s="15"/>
      <c r="F12" s="15"/>
      <c r="G12" s="15"/>
      <c r="H12" s="15"/>
      <c r="I12" s="15"/>
      <c r="J12" s="32" t="str">
        <f t="shared" si="1"/>
        <v/>
      </c>
      <c r="K12" s="17"/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/>
      <c r="E13" s="15"/>
      <c r="F13" s="15"/>
      <c r="G13" s="15"/>
      <c r="H13" s="15"/>
      <c r="I13" s="15"/>
      <c r="J13" s="32" t="str">
        <f t="shared" si="1"/>
        <v/>
      </c>
      <c r="K13" s="17"/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/>
      <c r="E14" s="15"/>
      <c r="F14" s="15"/>
      <c r="G14" s="15"/>
      <c r="H14" s="15"/>
      <c r="I14" s="15"/>
      <c r="J14" s="32" t="str">
        <f t="shared" si="1"/>
        <v/>
      </c>
      <c r="K14" s="17"/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/>
      <c r="E15" s="15"/>
      <c r="F15" s="15"/>
      <c r="G15" s="15"/>
      <c r="H15" s="15"/>
      <c r="I15" s="15"/>
      <c r="J15" s="32" t="str">
        <f t="shared" si="1"/>
        <v/>
      </c>
      <c r="K15" s="17"/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/>
      <c r="E16" s="15"/>
      <c r="F16" s="15"/>
      <c r="G16" s="15"/>
      <c r="H16" s="15"/>
      <c r="I16" s="15"/>
      <c r="J16" s="32" t="str">
        <f t="shared" si="1"/>
        <v/>
      </c>
      <c r="K16" s="17"/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/>
      <c r="E17" s="15"/>
      <c r="F17" s="15"/>
      <c r="G17" s="15"/>
      <c r="H17" s="15"/>
      <c r="I17" s="15"/>
      <c r="J17" s="32" t="str">
        <f t="shared" si="1"/>
        <v/>
      </c>
      <c r="K17" s="17"/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/>
      <c r="E18" s="15"/>
      <c r="F18" s="15"/>
      <c r="G18" s="15"/>
      <c r="H18" s="15"/>
      <c r="I18" s="15"/>
      <c r="J18" s="32" t="str">
        <f t="shared" si="1"/>
        <v/>
      </c>
      <c r="K18" s="17"/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/>
      <c r="E19" s="15"/>
      <c r="F19" s="15"/>
      <c r="G19" s="15"/>
      <c r="H19" s="15"/>
      <c r="I19" s="15"/>
      <c r="J19" s="32" t="str">
        <f t="shared" si="1"/>
        <v/>
      </c>
      <c r="K19" s="17"/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/>
      <c r="E20" s="15"/>
      <c r="F20" s="15"/>
      <c r="G20" s="15"/>
      <c r="H20" s="15"/>
      <c r="I20" s="15"/>
      <c r="J20" s="32" t="str">
        <f t="shared" si="1"/>
        <v/>
      </c>
      <c r="K20" s="17"/>
    </row>
    <row r="21">
      <c r="A21" s="21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5"/>
      <c r="E21" s="15"/>
      <c r="F21" s="15"/>
      <c r="G21" s="15"/>
      <c r="H21" s="15"/>
      <c r="I21" s="15"/>
      <c r="J21" s="32" t="str">
        <f t="shared" si="1"/>
        <v/>
      </c>
      <c r="K21" s="17"/>
    </row>
    <row r="22">
      <c r="A22" s="18">
        <f>IFERROR(__xludf.DUMMYFUNCTION("""COMPUTED_VALUE"""),20.0)</f>
        <v>20</v>
      </c>
      <c r="B22" s="19" t="str">
        <f>IFERROR(__xludf.DUMMYFUNCTION("""COMPUTED_VALUE"""),"Nguyễn Ngọc")</f>
        <v>Nguyễn Ngọc</v>
      </c>
      <c r="C22" s="20" t="str">
        <f>IFERROR(__xludf.DUMMYFUNCTION("""COMPUTED_VALUE"""),"Nguyên")</f>
        <v>Nguyên</v>
      </c>
      <c r="D22" s="15"/>
      <c r="E22" s="15"/>
      <c r="F22" s="15"/>
      <c r="G22" s="15"/>
      <c r="H22" s="15"/>
      <c r="I22" s="15"/>
      <c r="J22" s="32" t="str">
        <f t="shared" si="1"/>
        <v/>
      </c>
      <c r="K22" s="17"/>
    </row>
    <row r="23">
      <c r="A23" s="21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5"/>
      <c r="E23" s="15"/>
      <c r="F23" s="15"/>
      <c r="G23" s="15"/>
      <c r="H23" s="15"/>
      <c r="I23" s="15"/>
      <c r="J23" s="32" t="str">
        <f t="shared" si="1"/>
        <v/>
      </c>
      <c r="K23" s="17"/>
    </row>
    <row r="24">
      <c r="A24" s="18">
        <f>IFERROR(__xludf.DUMMYFUNCTION("""COMPUTED_VALUE"""),22.0)</f>
        <v>22</v>
      </c>
      <c r="B24" s="19" t="str">
        <f>IFERROR(__xludf.DUMMYFUNCTION("""COMPUTED_VALUE"""),"H ' Hoan")</f>
        <v>H ' Hoan</v>
      </c>
      <c r="C24" s="20" t="str">
        <f>IFERROR(__xludf.DUMMYFUNCTION("""COMPUTED_VALUE"""),"Niê")</f>
        <v>Niê</v>
      </c>
      <c r="D24" s="15"/>
      <c r="E24" s="15"/>
      <c r="F24" s="15"/>
      <c r="G24" s="15"/>
      <c r="H24" s="15"/>
      <c r="I24" s="15"/>
      <c r="J24" s="32" t="str">
        <f t="shared" si="1"/>
        <v/>
      </c>
      <c r="K24" s="17"/>
    </row>
    <row r="25">
      <c r="A25" s="21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5"/>
      <c r="E25" s="15"/>
      <c r="F25" s="15"/>
      <c r="G25" s="15"/>
      <c r="H25" s="15"/>
      <c r="I25" s="15"/>
      <c r="J25" s="32" t="str">
        <f t="shared" si="1"/>
        <v/>
      </c>
      <c r="K25" s="17"/>
    </row>
    <row r="26">
      <c r="A26" s="18">
        <f>IFERROR(__xludf.DUMMYFUNCTION("""COMPUTED_VALUE"""),24.0)</f>
        <v>24</v>
      </c>
      <c r="B26" s="22" t="str">
        <f>IFERROR(__xludf.DUMMYFUNCTION("""COMPUTED_VALUE"""),"Phan Bá")</f>
        <v>Phan Bá</v>
      </c>
      <c r="C26" s="23" t="str">
        <f>IFERROR(__xludf.DUMMYFUNCTION("""COMPUTED_VALUE"""),"Tân")</f>
        <v>Tân</v>
      </c>
      <c r="D26" s="15"/>
      <c r="E26" s="15"/>
      <c r="F26" s="15"/>
      <c r="G26" s="15"/>
      <c r="H26" s="15"/>
      <c r="I26" s="15"/>
      <c r="J26" s="32" t="str">
        <f t="shared" si="1"/>
        <v/>
      </c>
      <c r="K26" s="17"/>
    </row>
    <row r="27">
      <c r="A27" s="21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5"/>
      <c r="E27" s="15"/>
      <c r="F27" s="15"/>
      <c r="G27" s="15"/>
      <c r="H27" s="15"/>
      <c r="I27" s="15"/>
      <c r="J27" s="32" t="str">
        <f t="shared" si="1"/>
        <v/>
      </c>
      <c r="K27" s="17"/>
    </row>
    <row r="28">
      <c r="A28" s="18">
        <f>IFERROR(__xludf.DUMMYFUNCTION("""COMPUTED_VALUE"""),26.0)</f>
        <v>26</v>
      </c>
      <c r="B28" s="19" t="str">
        <f>IFERROR(__xludf.DUMMYFUNCTION("""COMPUTED_VALUE"""),"Lê Nguyễn Nhật")</f>
        <v>Lê Nguyễn Nhật</v>
      </c>
      <c r="C28" s="20" t="str">
        <f>IFERROR(__xludf.DUMMYFUNCTION("""COMPUTED_VALUE"""),"Thiên")</f>
        <v>Thiên</v>
      </c>
      <c r="D28" s="15"/>
      <c r="E28" s="15"/>
      <c r="F28" s="15"/>
      <c r="G28" s="15"/>
      <c r="H28" s="15"/>
      <c r="I28" s="15"/>
      <c r="J28" s="32" t="str">
        <f t="shared" si="1"/>
        <v/>
      </c>
      <c r="K28" s="17"/>
    </row>
    <row r="29">
      <c r="A29" s="21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5"/>
      <c r="E29" s="15"/>
      <c r="F29" s="15"/>
      <c r="G29" s="15"/>
      <c r="H29" s="15"/>
      <c r="I29" s="15"/>
      <c r="J29" s="32" t="str">
        <f t="shared" si="1"/>
        <v/>
      </c>
      <c r="K29" s="17"/>
    </row>
    <row r="30">
      <c r="A30" s="18">
        <f>IFERROR(__xludf.DUMMYFUNCTION("""COMPUTED_VALUE"""),28.0)</f>
        <v>28</v>
      </c>
      <c r="B30" s="19" t="str">
        <f>IFERROR(__xludf.DUMMYFUNCTION("""COMPUTED_VALUE"""),"Trần Viết Chí")</f>
        <v>Trần Viết Chí</v>
      </c>
      <c r="C30" s="20" t="str">
        <f>IFERROR(__xludf.DUMMYFUNCTION("""COMPUTED_VALUE"""),"Thiện")</f>
        <v>Thiện</v>
      </c>
      <c r="D30" s="15"/>
      <c r="E30" s="15"/>
      <c r="F30" s="15"/>
      <c r="G30" s="15"/>
      <c r="H30" s="15"/>
      <c r="I30" s="15"/>
      <c r="J30" s="32" t="str">
        <f t="shared" si="1"/>
        <v/>
      </c>
      <c r="K30" s="17"/>
    </row>
    <row r="31">
      <c r="A31" s="24">
        <f>IFERROR(__xludf.DUMMYFUNCTION("""COMPUTED_VALUE"""),29.0)</f>
        <v>29</v>
      </c>
      <c r="B31" s="25" t="str">
        <f>IFERROR(__xludf.DUMMYFUNCTION("""COMPUTED_VALUE"""),"Nguyễn Văn")</f>
        <v>Nguyễn Văn</v>
      </c>
      <c r="C31" s="26" t="str">
        <f>IFERROR(__xludf.DUMMYFUNCTION("""COMPUTED_VALUE"""),"Tiệp")</f>
        <v>Tiệp</v>
      </c>
      <c r="D31" s="15"/>
      <c r="E31" s="15"/>
      <c r="F31" s="15"/>
      <c r="G31" s="15"/>
      <c r="H31" s="15"/>
      <c r="I31" s="15"/>
      <c r="J31" s="32" t="str">
        <f t="shared" si="1"/>
        <v/>
      </c>
      <c r="K31" s="17"/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/>
      <c r="E32" s="15"/>
      <c r="F32" s="15"/>
      <c r="G32" s="15"/>
      <c r="H32" s="15"/>
      <c r="I32" s="15"/>
      <c r="J32" s="32" t="str">
        <f t="shared" si="1"/>
        <v/>
      </c>
      <c r="K32" s="17"/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/>
      <c r="E33" s="15"/>
      <c r="F33" s="15"/>
      <c r="G33" s="15"/>
      <c r="H33" s="15"/>
      <c r="I33" s="15"/>
      <c r="J33" s="32" t="str">
        <f t="shared" si="1"/>
        <v/>
      </c>
      <c r="K33" s="17"/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/>
      <c r="E34" s="15"/>
      <c r="F34" s="15"/>
      <c r="G34" s="15"/>
      <c r="H34" s="15"/>
      <c r="I34" s="15"/>
      <c r="J34" s="32" t="str">
        <f t="shared" si="1"/>
        <v/>
      </c>
      <c r="K34" s="17"/>
    </row>
    <row r="35">
      <c r="A35" s="24">
        <f>IFERROR(__xludf.DUMMYFUNCTION("""COMPUTED_VALUE"""),33.0)</f>
        <v>33</v>
      </c>
      <c r="B35" s="30"/>
      <c r="C35" s="31"/>
      <c r="D35" s="15"/>
      <c r="E35" s="15"/>
      <c r="F35" s="15"/>
      <c r="G35" s="15"/>
      <c r="H35" s="15"/>
      <c r="I35" s="15"/>
      <c r="J35" s="32" t="str">
        <f t="shared" si="1"/>
        <v/>
      </c>
      <c r="K35" s="17"/>
    </row>
    <row r="36">
      <c r="A36" s="27"/>
      <c r="B36" s="33"/>
      <c r="C36" s="34"/>
      <c r="D36" s="15"/>
      <c r="E36" s="15"/>
      <c r="F36" s="15"/>
      <c r="G36" s="15"/>
      <c r="H36" s="15"/>
      <c r="I36" s="15"/>
      <c r="J36" s="32" t="str">
        <f t="shared" si="1"/>
        <v/>
      </c>
      <c r="K36" s="17"/>
    </row>
    <row r="37">
      <c r="A37" s="35"/>
      <c r="B37" s="36"/>
      <c r="C37" s="37"/>
      <c r="D37" s="15"/>
      <c r="E37" s="15"/>
      <c r="F37" s="15"/>
      <c r="G37" s="15"/>
      <c r="H37" s="15"/>
      <c r="I37" s="15"/>
      <c r="J37" s="32" t="str">
        <f t="shared" si="1"/>
        <v/>
      </c>
      <c r="K37" s="17"/>
    </row>
    <row r="38" ht="6.0" customHeight="1">
      <c r="A38" s="38"/>
      <c r="B38" s="39"/>
      <c r="C38" s="39"/>
      <c r="D38" s="40"/>
      <c r="E38" s="41"/>
      <c r="F38" s="41"/>
      <c r="G38" s="41"/>
      <c r="H38" s="41"/>
      <c r="I38" s="41"/>
      <c r="J38" s="41"/>
      <c r="K38" s="41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20</v>
      </c>
      <c r="B1" s="2"/>
      <c r="C1" s="2"/>
      <c r="D1" s="3" t="s">
        <v>21</v>
      </c>
    </row>
    <row r="2">
      <c r="A2" s="4" t="str">
        <f>'HK1'!A2:C2</f>
        <v>--- 12C2 ---</v>
      </c>
      <c r="B2" s="5"/>
      <c r="C2" s="5"/>
      <c r="D2" s="9" t="s">
        <v>22</v>
      </c>
      <c r="E2" s="9" t="s">
        <v>23</v>
      </c>
      <c r="F2" s="10" t="s">
        <v>24</v>
      </c>
      <c r="G2" s="42"/>
      <c r="H2" s="42"/>
      <c r="I2" s="42"/>
      <c r="J2" s="42"/>
      <c r="K2" s="42"/>
      <c r="L2" s="42"/>
      <c r="M2" s="42"/>
      <c r="N2" s="42"/>
    </row>
    <row r="3">
      <c r="A3" s="12">
        <f t="array" ref="A3:C37">'HK2'!A3:C37</f>
        <v>1</v>
      </c>
      <c r="B3" s="13" t="s">
        <v>25</v>
      </c>
      <c r="C3" s="14" t="s">
        <v>26</v>
      </c>
      <c r="D3" s="15">
        <f t="array" ref="D3:D37">'HK1'!J3:J37</f>
        <v>6.1</v>
      </c>
      <c r="E3" s="15" t="str">
        <f t="array" ref="E3:E37">'HK2'!J3:J37</f>
        <v/>
      </c>
      <c r="F3" s="43" t="str">
        <f t="shared" ref="F3:F37" si="1">IF(COUNT(D3:E3)&lt;&gt;2,"",ROUND((D3+E3*2)/3,1))</f>
        <v/>
      </c>
      <c r="G3" s="44"/>
      <c r="H3" s="45" t="s">
        <v>27</v>
      </c>
    </row>
    <row r="4">
      <c r="A4" s="18">
        <v>2.0</v>
      </c>
      <c r="B4" s="19" t="s">
        <v>28</v>
      </c>
      <c r="C4" s="20" t="s">
        <v>29</v>
      </c>
      <c r="D4" s="15">
        <v>6.8</v>
      </c>
      <c r="E4" s="15" t="s">
        <v>30</v>
      </c>
      <c r="F4" s="43" t="str">
        <f t="shared" si="1"/>
        <v/>
      </c>
      <c r="G4" s="44"/>
      <c r="H4" s="46"/>
      <c r="I4" s="47" t="s">
        <v>31</v>
      </c>
      <c r="J4" s="8"/>
      <c r="K4" s="48" t="s">
        <v>32</v>
      </c>
      <c r="L4" s="49"/>
      <c r="M4" s="50" t="s">
        <v>33</v>
      </c>
      <c r="N4" s="8"/>
    </row>
    <row r="5">
      <c r="A5" s="21">
        <v>3.0</v>
      </c>
      <c r="B5" s="13" t="s">
        <v>34</v>
      </c>
      <c r="C5" s="14" t="s">
        <v>35</v>
      </c>
      <c r="D5" s="15">
        <v>5.7</v>
      </c>
      <c r="E5" s="15" t="s">
        <v>30</v>
      </c>
      <c r="F5" s="43" t="str">
        <f t="shared" si="1"/>
        <v/>
      </c>
      <c r="G5" s="44"/>
      <c r="H5" s="51" t="s">
        <v>36</v>
      </c>
      <c r="I5" s="51">
        <f>COUNTIF(D3:D37,"&lt;2.0")</f>
        <v>0</v>
      </c>
      <c r="J5" s="52" t="str">
        <f t="shared" ref="J5:J11" si="2">IF(I5=0,"",I5/COUNT(($D$3:$D$37)))</f>
        <v/>
      </c>
      <c r="K5" s="53">
        <f>COUNTIF(E3:E37,"&lt;2.0")</f>
        <v>0</v>
      </c>
      <c r="L5" s="54" t="str">
        <f t="shared" ref="L5:L11" si="3">IF(K5=0,"",K5/COUNT(($E$3:$E$37)))</f>
        <v/>
      </c>
      <c r="M5" s="55">
        <f>COUNTIF(F3:F37,"&lt;2.0")</f>
        <v>0</v>
      </c>
      <c r="N5" s="56" t="str">
        <f t="shared" ref="N5:N11" si="4">IF(M5=0,"",M5/COUNT(($F$3:$F$37)))</f>
        <v/>
      </c>
    </row>
    <row r="6">
      <c r="A6" s="18">
        <v>4.0</v>
      </c>
      <c r="B6" s="19" t="s">
        <v>37</v>
      </c>
      <c r="C6" s="20" t="s">
        <v>35</v>
      </c>
      <c r="D6" s="15">
        <v>6.6</v>
      </c>
      <c r="E6" s="15" t="s">
        <v>30</v>
      </c>
      <c r="F6" s="43" t="str">
        <f t="shared" si="1"/>
        <v/>
      </c>
      <c r="G6" s="44"/>
      <c r="H6" s="51" t="s">
        <v>38</v>
      </c>
      <c r="I6" s="51">
        <f>COUNTIFS(D3:D37,"&gt;=2.0",D3:D37,"&lt;3.5")</f>
        <v>0</v>
      </c>
      <c r="J6" s="52" t="str">
        <f t="shared" si="2"/>
        <v/>
      </c>
      <c r="K6" s="53">
        <f>COUNTIFS(E3:E37,"&gt;=2.0",E3:E37,"&lt;3.5")</f>
        <v>0</v>
      </c>
      <c r="L6" s="54" t="str">
        <f t="shared" si="3"/>
        <v/>
      </c>
      <c r="M6" s="55">
        <f>COUNTIFS(F3:F37,"&gt;=2.0",F3:F37,"&lt;3.5")</f>
        <v>0</v>
      </c>
      <c r="N6" s="56" t="str">
        <f t="shared" si="4"/>
        <v/>
      </c>
    </row>
    <row r="7">
      <c r="A7" s="21">
        <v>5.0</v>
      </c>
      <c r="B7" s="13" t="s">
        <v>39</v>
      </c>
      <c r="C7" s="14" t="s">
        <v>40</v>
      </c>
      <c r="D7" s="15">
        <v>6.2</v>
      </c>
      <c r="E7" s="15" t="s">
        <v>30</v>
      </c>
      <c r="F7" s="43" t="str">
        <f t="shared" si="1"/>
        <v/>
      </c>
      <c r="G7" s="44"/>
      <c r="H7" s="51" t="s">
        <v>41</v>
      </c>
      <c r="I7" s="51">
        <f>COUNTIFS(D3:D37,"&gt;=3.5",D3:D37,"&lt;5.0")</f>
        <v>0</v>
      </c>
      <c r="J7" s="52" t="str">
        <f t="shared" si="2"/>
        <v/>
      </c>
      <c r="K7" s="53">
        <f>COUNTIFS(E3:E37,"&gt;=3.5",E3:E37,"&lt;5.0")</f>
        <v>0</v>
      </c>
      <c r="L7" s="54" t="str">
        <f t="shared" si="3"/>
        <v/>
      </c>
      <c r="M7" s="55">
        <f>COUNTIFS(F3:F37,"&gt;=3.5",F3:F37,"&lt;5.0")</f>
        <v>0</v>
      </c>
      <c r="N7" s="56" t="str">
        <f t="shared" si="4"/>
        <v/>
      </c>
    </row>
    <row r="8">
      <c r="A8" s="18">
        <v>6.0</v>
      </c>
      <c r="B8" s="19" t="s">
        <v>42</v>
      </c>
      <c r="C8" s="20" t="s">
        <v>43</v>
      </c>
      <c r="D8" s="15">
        <v>6.0</v>
      </c>
      <c r="E8" s="15" t="s">
        <v>30</v>
      </c>
      <c r="F8" s="43" t="str">
        <f t="shared" si="1"/>
        <v/>
      </c>
      <c r="G8" s="44"/>
      <c r="H8" s="57" t="s">
        <v>44</v>
      </c>
      <c r="I8" s="57">
        <f>COUNTIF(D3:D37,"&lt;5.0")</f>
        <v>0</v>
      </c>
      <c r="J8" s="58" t="str">
        <f t="shared" si="2"/>
        <v/>
      </c>
      <c r="K8" s="59">
        <f>COUNTIF(E3:E37,"&lt;5.0")</f>
        <v>0</v>
      </c>
      <c r="L8" s="60" t="str">
        <f t="shared" si="3"/>
        <v/>
      </c>
      <c r="M8" s="61">
        <f>COUNTIF(F3:F37,"&lt;5.0")</f>
        <v>0</v>
      </c>
      <c r="N8" s="62" t="str">
        <f t="shared" si="4"/>
        <v/>
      </c>
    </row>
    <row r="9">
      <c r="A9" s="21">
        <v>7.0</v>
      </c>
      <c r="B9" s="13" t="s">
        <v>45</v>
      </c>
      <c r="C9" s="14" t="s">
        <v>46</v>
      </c>
      <c r="D9" s="15">
        <v>6.0</v>
      </c>
      <c r="E9" s="15" t="s">
        <v>30</v>
      </c>
      <c r="F9" s="43" t="str">
        <f t="shared" si="1"/>
        <v/>
      </c>
      <c r="G9" s="44"/>
      <c r="H9" s="51" t="s">
        <v>47</v>
      </c>
      <c r="I9" s="51">
        <f>COUNTIFS(D3:D37,"&gt;=5.0",D3:D37,"&lt;6.5")</f>
        <v>24</v>
      </c>
      <c r="J9" s="52">
        <f t="shared" si="2"/>
        <v>0.75</v>
      </c>
      <c r="K9" s="53">
        <f>COUNTIFS(E3:E37,"&gt;=5.0",E3:E37,"&lt;6.5")</f>
        <v>0</v>
      </c>
      <c r="L9" s="54" t="str">
        <f t="shared" si="3"/>
        <v/>
      </c>
      <c r="M9" s="55">
        <f>COUNTIFS(F3:F37,"&gt;=5.0",F3:F37,"&lt;6.5")</f>
        <v>0</v>
      </c>
      <c r="N9" s="56" t="str">
        <f t="shared" si="4"/>
        <v/>
      </c>
    </row>
    <row r="10">
      <c r="A10" s="18">
        <v>8.0</v>
      </c>
      <c r="B10" s="19" t="s">
        <v>48</v>
      </c>
      <c r="C10" s="20" t="s">
        <v>49</v>
      </c>
      <c r="D10" s="15">
        <v>6.2</v>
      </c>
      <c r="E10" s="15" t="s">
        <v>30</v>
      </c>
      <c r="F10" s="43" t="str">
        <f t="shared" si="1"/>
        <v/>
      </c>
      <c r="G10" s="44"/>
      <c r="H10" s="51" t="s">
        <v>50</v>
      </c>
      <c r="I10" s="51">
        <f>COUNTIFS(D3:D37,"&gt;=6.5",D3:D37,"&lt;8.0")</f>
        <v>7</v>
      </c>
      <c r="J10" s="52">
        <f t="shared" si="2"/>
        <v>0.21875</v>
      </c>
      <c r="K10" s="53">
        <f>COUNTIFS(E3:E37,"&gt;=6.5",E3:E37,"&lt;8.0")</f>
        <v>0</v>
      </c>
      <c r="L10" s="54" t="str">
        <f t="shared" si="3"/>
        <v/>
      </c>
      <c r="M10" s="55">
        <f>COUNTIFS(F3:F37,"&gt;=6.5",F3:F37,"&lt;8.0")</f>
        <v>0</v>
      </c>
      <c r="N10" s="56" t="str">
        <f t="shared" si="4"/>
        <v/>
      </c>
    </row>
    <row r="11">
      <c r="A11" s="21">
        <v>9.0</v>
      </c>
      <c r="B11" s="13" t="s">
        <v>51</v>
      </c>
      <c r="C11" s="14" t="s">
        <v>52</v>
      </c>
      <c r="D11" s="15">
        <v>5.6</v>
      </c>
      <c r="E11" s="15" t="s">
        <v>30</v>
      </c>
      <c r="F11" s="43" t="str">
        <f t="shared" si="1"/>
        <v/>
      </c>
      <c r="G11" s="44"/>
      <c r="H11" s="51" t="s">
        <v>53</v>
      </c>
      <c r="I11" s="51">
        <f>COUNTIF(D3:D37,"&gt;=8.0")</f>
        <v>1</v>
      </c>
      <c r="J11" s="52">
        <f t="shared" si="2"/>
        <v>0.03125</v>
      </c>
      <c r="K11" s="53">
        <f>COUNTIF(E3:E37,"&gt;=8.0")</f>
        <v>0</v>
      </c>
      <c r="L11" s="54" t="str">
        <f t="shared" si="3"/>
        <v/>
      </c>
      <c r="M11" s="55">
        <f>COUNTIF(F3:F37,"&gt;=8.0")</f>
        <v>0</v>
      </c>
      <c r="N11" s="56" t="str">
        <f t="shared" si="4"/>
        <v/>
      </c>
    </row>
    <row r="12">
      <c r="A12" s="18">
        <v>10.0</v>
      </c>
      <c r="B12" s="19" t="s">
        <v>54</v>
      </c>
      <c r="C12" s="20" t="s">
        <v>52</v>
      </c>
      <c r="D12" s="15">
        <v>6.0</v>
      </c>
      <c r="E12" s="15" t="s">
        <v>30</v>
      </c>
      <c r="F12" s="43" t="str">
        <f t="shared" si="1"/>
        <v/>
      </c>
      <c r="G12" s="44"/>
      <c r="H12" s="44"/>
      <c r="I12" s="44"/>
      <c r="J12" s="44"/>
      <c r="K12" s="44"/>
      <c r="L12" s="44"/>
      <c r="M12" s="44"/>
      <c r="N12" s="44"/>
    </row>
    <row r="13">
      <c r="A13" s="21">
        <v>11.0</v>
      </c>
      <c r="B13" s="13" t="s">
        <v>55</v>
      </c>
      <c r="C13" s="14" t="s">
        <v>56</v>
      </c>
      <c r="D13" s="15">
        <v>5.0</v>
      </c>
      <c r="E13" s="15" t="s">
        <v>30</v>
      </c>
      <c r="F13" s="43" t="str">
        <f t="shared" si="1"/>
        <v/>
      </c>
      <c r="G13" s="44"/>
      <c r="H13" s="45" t="s">
        <v>57</v>
      </c>
      <c r="M13" s="45"/>
      <c r="N13" s="45"/>
    </row>
    <row r="14">
      <c r="A14" s="18">
        <v>12.0</v>
      </c>
      <c r="B14" s="19" t="s">
        <v>58</v>
      </c>
      <c r="C14" s="20" t="s">
        <v>59</v>
      </c>
      <c r="D14" s="15">
        <v>5.2</v>
      </c>
      <c r="E14" s="15" t="s">
        <v>30</v>
      </c>
      <c r="F14" s="43" t="str">
        <f t="shared" si="1"/>
        <v/>
      </c>
      <c r="G14" s="44"/>
      <c r="H14" s="46"/>
      <c r="I14" s="47" t="s">
        <v>31</v>
      </c>
      <c r="J14" s="49"/>
      <c r="K14" s="50" t="s">
        <v>32</v>
      </c>
      <c r="L14" s="8"/>
      <c r="M14" s="45"/>
    </row>
    <row r="15">
      <c r="A15" s="21">
        <v>13.0</v>
      </c>
      <c r="B15" s="13" t="s">
        <v>60</v>
      </c>
      <c r="C15" s="14" t="s">
        <v>59</v>
      </c>
      <c r="D15" s="15">
        <v>5.6</v>
      </c>
      <c r="E15" s="15" t="s">
        <v>30</v>
      </c>
      <c r="F15" s="43" t="str">
        <f t="shared" si="1"/>
        <v/>
      </c>
      <c r="G15" s="44"/>
      <c r="H15" s="51" t="s">
        <v>36</v>
      </c>
      <c r="I15" s="51">
        <f>COUNTIF('HK1'!$I$3:$I$37,"&lt;2.0")</f>
        <v>2</v>
      </c>
      <c r="J15" s="54">
        <f>IF(I15=0,"",I15/COUNT(('HK1'!$I$3:$I$37)))</f>
        <v>0.0625</v>
      </c>
      <c r="K15" s="55">
        <f>COUNTIF('HK2'!$I$3:$I$37,"&lt;2.0")</f>
        <v>0</v>
      </c>
      <c r="L15" s="54" t="str">
        <f>IF(K15=0,"",K15/COUNT(('HK2'!$I$3:$I$37)))</f>
        <v/>
      </c>
      <c r="M15" s="44"/>
      <c r="N15" s="63"/>
    </row>
    <row r="16">
      <c r="A16" s="18">
        <v>14.0</v>
      </c>
      <c r="B16" s="19" t="s">
        <v>61</v>
      </c>
      <c r="C16" s="20" t="s">
        <v>62</v>
      </c>
      <c r="D16" s="15">
        <v>8.2</v>
      </c>
      <c r="E16" s="15" t="s">
        <v>30</v>
      </c>
      <c r="F16" s="43" t="str">
        <f t="shared" si="1"/>
        <v/>
      </c>
      <c r="G16" s="44"/>
      <c r="H16" s="51" t="s">
        <v>38</v>
      </c>
      <c r="I16" s="51">
        <f>COUNTIFS('HK1'!$I$3:$I$37,"&gt;=2.0",'HK1'!$I$3:$I$37,"&lt;3.5")</f>
        <v>17</v>
      </c>
      <c r="J16" s="54">
        <f>IF(I16=0,"",I16/COUNT(('HK1'!$I$3:$I$37)))</f>
        <v>0.53125</v>
      </c>
      <c r="K16" s="55">
        <f>COUNTIFS('HK2'!$I$3:$I$37,"&gt;=2.0",'HK2'!$I$3:$I$37,"&lt;3.5")</f>
        <v>0</v>
      </c>
      <c r="L16" s="54" t="str">
        <f>IF(K16=0,"",K16/COUNT(('HK2'!$I$3:$I$37)))</f>
        <v/>
      </c>
      <c r="M16" s="44"/>
      <c r="N16" s="63"/>
    </row>
    <row r="17">
      <c r="A17" s="21">
        <v>15.0</v>
      </c>
      <c r="B17" s="13" t="s">
        <v>63</v>
      </c>
      <c r="C17" s="14" t="s">
        <v>64</v>
      </c>
      <c r="D17" s="15">
        <v>6.5</v>
      </c>
      <c r="E17" s="15" t="s">
        <v>30</v>
      </c>
      <c r="F17" s="43" t="str">
        <f t="shared" si="1"/>
        <v/>
      </c>
      <c r="G17" s="44"/>
      <c r="H17" s="51" t="s">
        <v>41</v>
      </c>
      <c r="I17" s="51">
        <f>COUNTIFS('HK1'!$I$3:$I$37,"&gt;=3.5",'HK1'!$I$3:$I$37,"&lt;5.0")</f>
        <v>9</v>
      </c>
      <c r="J17" s="54">
        <f>IF(I17=0,"",I17/COUNT(('HK1'!$I$3:$I$37)))</f>
        <v>0.28125</v>
      </c>
      <c r="K17" s="55">
        <f>COUNTIFS('HK2'!$I$3:$I$37,"&gt;=3.5",'HK2'!$I$3:$I$37,"&lt;5.0")</f>
        <v>0</v>
      </c>
      <c r="L17" s="54" t="str">
        <f>IF(K17=0,"",K17/COUNT(('HK2'!$I$3:$I$37)))</f>
        <v/>
      </c>
      <c r="M17" s="44"/>
      <c r="N17" s="63"/>
    </row>
    <row r="18">
      <c r="A18" s="18">
        <v>16.0</v>
      </c>
      <c r="B18" s="19" t="s">
        <v>65</v>
      </c>
      <c r="C18" s="20" t="s">
        <v>64</v>
      </c>
      <c r="D18" s="15">
        <v>6.5</v>
      </c>
      <c r="E18" s="15" t="s">
        <v>30</v>
      </c>
      <c r="F18" s="43" t="str">
        <f t="shared" si="1"/>
        <v/>
      </c>
      <c r="G18" s="44"/>
      <c r="H18" s="57" t="s">
        <v>44</v>
      </c>
      <c r="I18" s="57">
        <f>COUNTIF('HK1'!$I$3:$I$37,"&lt;5.0")</f>
        <v>28</v>
      </c>
      <c r="J18" s="64">
        <f>IF(I18=0,"",I18/COUNT(('HK1'!$I$3:$I$37)))</f>
        <v>0.875</v>
      </c>
      <c r="K18" s="61">
        <f>COUNTIF('HK2'!$I$3:$I$37,"&lt;5.0")</f>
        <v>0</v>
      </c>
      <c r="L18" s="64" t="str">
        <f>IF(K18=0,"",K18/COUNT(('HK2'!$I$3:$I$37)))</f>
        <v/>
      </c>
      <c r="M18" s="65"/>
      <c r="N18" s="66"/>
    </row>
    <row r="19">
      <c r="A19" s="21">
        <v>17.0</v>
      </c>
      <c r="B19" s="13" t="s">
        <v>66</v>
      </c>
      <c r="C19" s="14" t="s">
        <v>67</v>
      </c>
      <c r="D19" s="15">
        <v>6.0</v>
      </c>
      <c r="E19" s="15" t="s">
        <v>30</v>
      </c>
      <c r="F19" s="43" t="str">
        <f t="shared" si="1"/>
        <v/>
      </c>
      <c r="G19" s="44"/>
      <c r="H19" s="51" t="s">
        <v>47</v>
      </c>
      <c r="I19" s="51">
        <f>COUNTIFS('HK1'!$I$3:$I$37,"&gt;=5.0",'HK1'!$I$3:$I$37,"&lt;6.5")</f>
        <v>3</v>
      </c>
      <c r="J19" s="54">
        <f>IF(I19=0,"",I19/COUNT(('HK1'!$I$3:$I$37)))</f>
        <v>0.09375</v>
      </c>
      <c r="K19" s="55">
        <f>COUNTIFS('HK2'!$I$3:$I$37,"&gt;=5.0",'HK2'!$I$3:$I$37,"&lt;6.5")</f>
        <v>0</v>
      </c>
      <c r="L19" s="54" t="str">
        <f>IF(K19=0,"",K19/COUNT(('HK2'!$I$3:$I$37)))</f>
        <v/>
      </c>
      <c r="M19" s="44"/>
      <c r="N19" s="63"/>
    </row>
    <row r="20">
      <c r="A20" s="18">
        <v>18.0</v>
      </c>
      <c r="B20" s="19" t="s">
        <v>68</v>
      </c>
      <c r="C20" s="20" t="s">
        <v>69</v>
      </c>
      <c r="D20" s="15">
        <v>6.2</v>
      </c>
      <c r="E20" s="15" t="s">
        <v>30</v>
      </c>
      <c r="F20" s="43" t="str">
        <f t="shared" si="1"/>
        <v/>
      </c>
      <c r="G20" s="44"/>
      <c r="H20" s="51" t="s">
        <v>50</v>
      </c>
      <c r="I20" s="51">
        <f>COUNTIFS('HK1'!$I$3:$I$37,"&gt;=6.5",'HK1'!$I$3:$I$37,"&lt;8.0")</f>
        <v>1</v>
      </c>
      <c r="J20" s="54">
        <f>IF(I20=0,"",I20/COUNT(('HK1'!$I$3:$I$37)))</f>
        <v>0.03125</v>
      </c>
      <c r="K20" s="55">
        <f>COUNTIFS('HK2'!$I$3:$I$37,"&gt;=6.5",'HK2'!$I$3:$I$37,"&lt;8.0")</f>
        <v>0</v>
      </c>
      <c r="L20" s="54" t="str">
        <f>IF(K20=0,"",K20/COUNT(('HK2'!$I$3:$I$37)))</f>
        <v/>
      </c>
      <c r="M20" s="44"/>
      <c r="N20" s="63"/>
    </row>
    <row r="21">
      <c r="A21" s="21">
        <v>19.0</v>
      </c>
      <c r="B21" s="13" t="s">
        <v>70</v>
      </c>
      <c r="C21" s="14" t="s">
        <v>71</v>
      </c>
      <c r="D21" s="15">
        <v>6.0</v>
      </c>
      <c r="E21" s="15" t="s">
        <v>30</v>
      </c>
      <c r="F21" s="43" t="str">
        <f t="shared" si="1"/>
        <v/>
      </c>
      <c r="G21" s="44"/>
      <c r="H21" s="51" t="s">
        <v>53</v>
      </c>
      <c r="I21" s="51">
        <f>COUNTIF('HK1'!$I$3:$I$37,"&gt;=8.0")</f>
        <v>0</v>
      </c>
      <c r="J21" s="54" t="str">
        <f>IF(I21=0,"",I21/COUNT(('HK1'!$I$3:$I$37)))</f>
        <v/>
      </c>
      <c r="K21" s="55">
        <f>COUNTIF('HK2'!$I$3:$I$37,"&gt;=8.0")</f>
        <v>0</v>
      </c>
      <c r="L21" s="54" t="str">
        <f>IF(K21=0,"",K21/COUNT(('HK2'!$I$3:$I$37)))</f>
        <v/>
      </c>
      <c r="M21" s="44"/>
      <c r="N21" s="63"/>
    </row>
    <row r="22">
      <c r="A22" s="18">
        <v>20.0</v>
      </c>
      <c r="B22" s="19" t="s">
        <v>72</v>
      </c>
      <c r="C22" s="20" t="s">
        <v>73</v>
      </c>
      <c r="D22" s="15">
        <v>5.1</v>
      </c>
      <c r="E22" s="15" t="s">
        <v>30</v>
      </c>
      <c r="F22" s="43" t="str">
        <f t="shared" si="1"/>
        <v/>
      </c>
      <c r="G22" s="44"/>
      <c r="H22" s="44"/>
      <c r="I22" s="44"/>
      <c r="J22" s="44"/>
      <c r="K22" s="44"/>
      <c r="L22" s="44"/>
      <c r="M22" s="44"/>
      <c r="N22" s="44"/>
    </row>
    <row r="23">
      <c r="A23" s="21">
        <v>21.0</v>
      </c>
      <c r="B23" s="13" t="s">
        <v>74</v>
      </c>
      <c r="C23" s="14" t="s">
        <v>75</v>
      </c>
      <c r="D23" s="15">
        <v>6.6</v>
      </c>
      <c r="E23" s="15" t="s">
        <v>30</v>
      </c>
      <c r="F23" s="43" t="str">
        <f t="shared" si="1"/>
        <v/>
      </c>
      <c r="G23" s="44"/>
      <c r="H23" s="44"/>
      <c r="I23" s="44"/>
      <c r="J23" s="44"/>
      <c r="K23" s="44"/>
      <c r="L23" s="44"/>
      <c r="M23" s="44"/>
      <c r="N23" s="44"/>
    </row>
    <row r="24">
      <c r="A24" s="18">
        <v>22.0</v>
      </c>
      <c r="B24" s="19" t="s">
        <v>76</v>
      </c>
      <c r="C24" s="20" t="s">
        <v>77</v>
      </c>
      <c r="D24" s="15">
        <v>5.3</v>
      </c>
      <c r="E24" s="15" t="s">
        <v>30</v>
      </c>
      <c r="F24" s="43" t="str">
        <f t="shared" si="1"/>
        <v/>
      </c>
      <c r="G24" s="44"/>
      <c r="H24" s="44"/>
      <c r="I24" s="44"/>
      <c r="J24" s="44"/>
      <c r="K24" s="44"/>
      <c r="L24" s="44"/>
      <c r="M24" s="44"/>
      <c r="N24" s="44"/>
    </row>
    <row r="25">
      <c r="A25" s="21">
        <v>23.0</v>
      </c>
      <c r="B25" s="13" t="s">
        <v>78</v>
      </c>
      <c r="C25" s="14" t="s">
        <v>79</v>
      </c>
      <c r="D25" s="15">
        <v>7.6</v>
      </c>
      <c r="E25" s="15" t="s">
        <v>30</v>
      </c>
      <c r="F25" s="43" t="str">
        <f t="shared" si="1"/>
        <v/>
      </c>
      <c r="G25" s="44"/>
      <c r="H25" s="44"/>
      <c r="I25" s="44"/>
      <c r="J25" s="44"/>
      <c r="K25" s="44"/>
      <c r="L25" s="44"/>
      <c r="M25" s="44"/>
      <c r="N25" s="44"/>
    </row>
    <row r="26">
      <c r="A26" s="18">
        <v>24.0</v>
      </c>
      <c r="B26" s="22" t="s">
        <v>80</v>
      </c>
      <c r="C26" s="23" t="s">
        <v>81</v>
      </c>
      <c r="D26" s="15">
        <v>5.1</v>
      </c>
      <c r="E26" s="15" t="s">
        <v>30</v>
      </c>
      <c r="F26" s="43" t="str">
        <f t="shared" si="1"/>
        <v/>
      </c>
      <c r="G26" s="44"/>
      <c r="H26" s="44"/>
      <c r="I26" s="44"/>
      <c r="J26" s="44"/>
      <c r="K26" s="44"/>
      <c r="L26" s="44"/>
      <c r="M26" s="44"/>
      <c r="N26" s="44"/>
    </row>
    <row r="27">
      <c r="A27" s="21">
        <v>25.0</v>
      </c>
      <c r="B27" s="13" t="s">
        <v>82</v>
      </c>
      <c r="C27" s="14" t="s">
        <v>83</v>
      </c>
      <c r="D27" s="15">
        <v>6.0</v>
      </c>
      <c r="E27" s="15" t="s">
        <v>30</v>
      </c>
      <c r="F27" s="43" t="str">
        <f t="shared" si="1"/>
        <v/>
      </c>
      <c r="G27" s="44"/>
      <c r="H27" s="44"/>
      <c r="I27" s="44"/>
      <c r="J27" s="44"/>
      <c r="K27" s="44"/>
      <c r="L27" s="44"/>
      <c r="M27" s="44"/>
      <c r="N27" s="44"/>
    </row>
    <row r="28">
      <c r="A28" s="18">
        <v>26.0</v>
      </c>
      <c r="B28" s="19" t="s">
        <v>84</v>
      </c>
      <c r="C28" s="20" t="s">
        <v>85</v>
      </c>
      <c r="D28" s="15">
        <v>6.9</v>
      </c>
      <c r="E28" s="15" t="s">
        <v>30</v>
      </c>
      <c r="F28" s="43" t="str">
        <f t="shared" si="1"/>
        <v/>
      </c>
      <c r="G28" s="44"/>
      <c r="H28" s="44"/>
      <c r="I28" s="44"/>
      <c r="J28" s="44"/>
      <c r="K28" s="44"/>
      <c r="L28" s="44"/>
      <c r="M28" s="44"/>
      <c r="N28" s="44"/>
    </row>
    <row r="29">
      <c r="A29" s="21">
        <v>27.0</v>
      </c>
      <c r="B29" s="13" t="s">
        <v>86</v>
      </c>
      <c r="C29" s="14" t="s">
        <v>87</v>
      </c>
      <c r="D29" s="15">
        <v>5.3</v>
      </c>
      <c r="E29" s="15" t="s">
        <v>30</v>
      </c>
      <c r="F29" s="43" t="str">
        <f t="shared" si="1"/>
        <v/>
      </c>
      <c r="G29" s="44"/>
      <c r="H29" s="44"/>
      <c r="I29" s="44"/>
      <c r="J29" s="44"/>
      <c r="K29" s="44"/>
      <c r="L29" s="44"/>
      <c r="M29" s="44"/>
      <c r="N29" s="44"/>
    </row>
    <row r="30">
      <c r="A30" s="18">
        <v>28.0</v>
      </c>
      <c r="B30" s="19" t="s">
        <v>51</v>
      </c>
      <c r="C30" s="20" t="s">
        <v>87</v>
      </c>
      <c r="D30" s="15">
        <v>6.0</v>
      </c>
      <c r="E30" s="15" t="s">
        <v>30</v>
      </c>
      <c r="F30" s="43" t="str">
        <f t="shared" si="1"/>
        <v/>
      </c>
      <c r="G30" s="44"/>
      <c r="H30" s="44"/>
      <c r="I30" s="44"/>
      <c r="J30" s="44"/>
      <c r="K30" s="44"/>
      <c r="L30" s="44"/>
      <c r="M30" s="44"/>
      <c r="N30" s="44"/>
    </row>
    <row r="31">
      <c r="A31" s="24">
        <v>29.0</v>
      </c>
      <c r="B31" s="25" t="s">
        <v>88</v>
      </c>
      <c r="C31" s="26" t="s">
        <v>89</v>
      </c>
      <c r="D31" s="15">
        <v>5.6</v>
      </c>
      <c r="E31" s="15" t="s">
        <v>30</v>
      </c>
      <c r="F31" s="43" t="str">
        <f t="shared" si="1"/>
        <v/>
      </c>
      <c r="G31" s="44"/>
      <c r="H31" s="44"/>
      <c r="I31" s="44"/>
      <c r="J31" s="44"/>
      <c r="K31" s="44"/>
      <c r="L31" s="44"/>
      <c r="M31" s="44"/>
      <c r="N31" s="44"/>
    </row>
    <row r="32">
      <c r="A32" s="27">
        <v>30.0</v>
      </c>
      <c r="B32" s="28" t="s">
        <v>90</v>
      </c>
      <c r="C32" s="29" t="s">
        <v>91</v>
      </c>
      <c r="D32" s="15">
        <v>5.5</v>
      </c>
      <c r="E32" s="15" t="s">
        <v>30</v>
      </c>
      <c r="F32" s="43" t="str">
        <f t="shared" si="1"/>
        <v/>
      </c>
      <c r="G32" s="44"/>
      <c r="H32" s="44"/>
      <c r="I32" s="44"/>
      <c r="J32" s="44"/>
      <c r="K32" s="44"/>
      <c r="L32" s="44"/>
      <c r="M32" s="44"/>
      <c r="N32" s="44"/>
    </row>
    <row r="33">
      <c r="A33" s="24">
        <v>31.0</v>
      </c>
      <c r="B33" s="30" t="s">
        <v>92</v>
      </c>
      <c r="C33" s="31" t="s">
        <v>93</v>
      </c>
      <c r="D33" s="15">
        <v>5.7</v>
      </c>
      <c r="E33" s="15" t="s">
        <v>30</v>
      </c>
      <c r="F33" s="43" t="str">
        <f t="shared" si="1"/>
        <v/>
      </c>
      <c r="G33" s="44"/>
      <c r="H33" s="44"/>
      <c r="I33" s="44"/>
      <c r="J33" s="44"/>
      <c r="K33" s="44"/>
      <c r="L33" s="44"/>
      <c r="M33" s="44"/>
      <c r="N33" s="44"/>
    </row>
    <row r="34">
      <c r="A34" s="24">
        <v>32.0</v>
      </c>
      <c r="B34" s="30" t="s">
        <v>94</v>
      </c>
      <c r="C34" s="31" t="s">
        <v>95</v>
      </c>
      <c r="D34" s="15">
        <v>6.2</v>
      </c>
      <c r="E34" s="15" t="s">
        <v>30</v>
      </c>
      <c r="F34" s="43" t="str">
        <f t="shared" si="1"/>
        <v/>
      </c>
      <c r="G34" s="44"/>
      <c r="H34" s="44"/>
      <c r="I34" s="44"/>
      <c r="J34" s="44"/>
      <c r="K34" s="44"/>
      <c r="L34" s="44"/>
      <c r="M34" s="44"/>
      <c r="N34" s="44"/>
    </row>
    <row r="35">
      <c r="A35" s="24">
        <v>33.0</v>
      </c>
      <c r="B35" s="30"/>
      <c r="C35" s="31"/>
      <c r="D35" s="15" t="s">
        <v>30</v>
      </c>
      <c r="E35" s="15" t="s">
        <v>30</v>
      </c>
      <c r="F35" s="43" t="str">
        <f t="shared" si="1"/>
        <v/>
      </c>
      <c r="G35" s="44"/>
      <c r="H35" s="44"/>
      <c r="I35" s="44"/>
      <c r="J35" s="44"/>
      <c r="K35" s="44"/>
      <c r="L35" s="44"/>
      <c r="M35" s="44"/>
      <c r="N35" s="44"/>
    </row>
    <row r="36">
      <c r="A36" s="27"/>
      <c r="B36" s="33"/>
      <c r="C36" s="34"/>
      <c r="D36" s="15" t="s">
        <v>30</v>
      </c>
      <c r="E36" s="15" t="s">
        <v>30</v>
      </c>
      <c r="F36" s="43" t="str">
        <f t="shared" si="1"/>
        <v/>
      </c>
      <c r="G36" s="44"/>
      <c r="H36" s="44"/>
      <c r="I36" s="44"/>
      <c r="J36" s="44"/>
      <c r="K36" s="44"/>
      <c r="L36" s="44"/>
      <c r="M36" s="44"/>
      <c r="N36" s="44"/>
    </row>
    <row r="37">
      <c r="A37" s="35"/>
      <c r="B37" s="36"/>
      <c r="C37" s="37"/>
      <c r="D37" s="15" t="s">
        <v>30</v>
      </c>
      <c r="E37" s="15" t="s">
        <v>30</v>
      </c>
      <c r="F37" s="43" t="str">
        <f t="shared" si="1"/>
        <v/>
      </c>
      <c r="G37" s="44"/>
      <c r="H37" s="44"/>
      <c r="I37" s="44"/>
      <c r="J37" s="44"/>
      <c r="K37" s="44"/>
      <c r="L37" s="44"/>
      <c r="M37" s="44"/>
      <c r="N37" s="44"/>
    </row>
    <row r="38" ht="6.0" customHeight="1">
      <c r="A38" s="38"/>
      <c r="B38" s="39"/>
      <c r="C38" s="39"/>
      <c r="D38" s="41"/>
      <c r="E38" s="41"/>
      <c r="F38" s="41"/>
      <c r="G38" s="67"/>
      <c r="H38" s="67"/>
      <c r="I38" s="67"/>
      <c r="J38" s="67"/>
      <c r="K38" s="67"/>
      <c r="L38" s="67"/>
      <c r="M38" s="67"/>
      <c r="N38" s="67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