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DAO\OneDrive\TAI LIEU DANG LAM\HSG92223\"/>
    </mc:Choice>
  </mc:AlternateContent>
  <xr:revisionPtr revIDLastSave="0" documentId="13_ncr:1_{C3F1CF3B-E5A2-4C06-B439-7CE2DA6A2713}" xr6:coauthVersionLast="47" xr6:coauthVersionMax="47" xr10:uidLastSave="{00000000-0000-0000-0000-000000000000}"/>
  <bookViews>
    <workbookView xWindow="-120" yWindow="-120" windowWidth="24240" windowHeight="13140" activeTab="2" xr2:uid="{5B4223E8-5AC4-4B0F-A5BD-A3206EBDB71E}"/>
  </bookViews>
  <sheets>
    <sheet name="Sheet1" sheetId="1" r:id="rId1"/>
    <sheet name="o chu" sheetId="2" r:id="rId2"/>
    <sheet name="tinh toan" sheetId="4" r:id="rId3"/>
    <sheet name="Sheet5" sheetId="5" r:id="rId4"/>
    <sheet name="Sheet6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4" l="1"/>
  <c r="P21" i="4"/>
  <c r="P20" i="4"/>
  <c r="P18" i="4"/>
  <c r="U8" i="4"/>
  <c r="S11" i="4" s="1"/>
  <c r="U7" i="4"/>
  <c r="U6" i="4"/>
  <c r="R7" i="4"/>
  <c r="R8" i="4"/>
  <c r="R6" i="4"/>
  <c r="V8" i="4"/>
  <c r="W8" i="4" s="1"/>
  <c r="X8" i="4" s="1"/>
  <c r="V7" i="4"/>
  <c r="W7" i="4" s="1"/>
  <c r="X7" i="4" s="1"/>
  <c r="V6" i="4"/>
  <c r="W6" i="4"/>
  <c r="X6" i="4" s="1"/>
  <c r="K17" i="4"/>
  <c r="K16" i="4"/>
  <c r="F21" i="4"/>
  <c r="D22" i="4"/>
  <c r="D21" i="4"/>
  <c r="E21" i="4" s="1"/>
  <c r="D18" i="4"/>
  <c r="N21" i="4"/>
  <c r="N18" i="4"/>
  <c r="K20" i="4"/>
  <c r="K19" i="4"/>
  <c r="S16" i="4"/>
  <c r="S15" i="4"/>
  <c r="S14" i="4"/>
  <c r="N17" i="4"/>
  <c r="Q13" i="4"/>
  <c r="Q12" i="4"/>
  <c r="I19" i="4"/>
  <c r="H19" i="4"/>
  <c r="G19" i="4"/>
  <c r="Y16" i="4"/>
  <c r="Y15" i="4"/>
  <c r="Y14" i="4"/>
  <c r="W15" i="4"/>
  <c r="W14" i="4"/>
  <c r="P12" i="4"/>
  <c r="N12" i="4"/>
  <c r="K12" i="4"/>
  <c r="M7" i="4"/>
  <c r="M6" i="4"/>
  <c r="L5" i="4"/>
  <c r="F15" i="4"/>
  <c r="G15" i="4" s="1"/>
  <c r="E13" i="4"/>
  <c r="D13" i="4"/>
  <c r="F14" i="4" s="1"/>
  <c r="G14" i="4" s="1"/>
  <c r="T17" i="4"/>
  <c r="T18" i="4" s="1"/>
</calcChain>
</file>

<file path=xl/sharedStrings.xml><?xml version="1.0" encoding="utf-8"?>
<sst xmlns="http://schemas.openxmlformats.org/spreadsheetml/2006/main" count="162" uniqueCount="63">
  <si>
    <t>P</t>
  </si>
  <si>
    <t>H</t>
  </si>
  <si>
    <t>I</t>
  </si>
  <si>
    <t>K</t>
  </si>
  <si>
    <t>M</t>
  </si>
  <si>
    <t>A</t>
  </si>
  <si>
    <t>C</t>
  </si>
  <si>
    <t>T</t>
  </si>
  <si>
    <t>E</t>
  </si>
  <si>
    <t>O</t>
  </si>
  <si>
    <t>X</t>
  </si>
  <si>
    <t>B</t>
  </si>
  <si>
    <t>Z</t>
  </si>
  <si>
    <t>N</t>
  </si>
  <si>
    <t>L</t>
  </si>
  <si>
    <t>D</t>
  </si>
  <si>
    <t>R</t>
  </si>
  <si>
    <t>U</t>
  </si>
  <si>
    <t>G</t>
  </si>
  <si>
    <t>C3H8</t>
  </si>
  <si>
    <t>C4H10</t>
  </si>
  <si>
    <r>
      <t>CH</t>
    </r>
    <r>
      <rPr>
        <b/>
        <vertAlign val="subscript"/>
        <sz val="12"/>
        <color theme="1"/>
        <rFont val="Times New Roman"/>
        <family val="1"/>
      </rPr>
      <t>4</t>
    </r>
  </si>
  <si>
    <r>
      <t>C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H</t>
    </r>
    <r>
      <rPr>
        <b/>
        <vertAlign val="subscript"/>
        <sz val="12"/>
        <color theme="1"/>
        <rFont val="Times New Roman"/>
        <family val="1"/>
      </rPr>
      <t>6</t>
    </r>
  </si>
  <si>
    <r>
      <t>C</t>
    </r>
    <r>
      <rPr>
        <b/>
        <vertAlign val="sub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H</t>
    </r>
    <r>
      <rPr>
        <b/>
        <vertAlign val="subscript"/>
        <sz val="12"/>
        <color theme="1"/>
        <rFont val="Times New Roman"/>
        <family val="1"/>
      </rPr>
      <t>8</t>
    </r>
  </si>
  <si>
    <r>
      <t>C</t>
    </r>
    <r>
      <rPr>
        <b/>
        <vertAlign val="subscript"/>
        <sz val="12"/>
        <color theme="1"/>
        <rFont val="Times New Roman"/>
        <family val="1"/>
      </rPr>
      <t>4</t>
    </r>
    <r>
      <rPr>
        <b/>
        <sz val="12"/>
        <color theme="1"/>
        <rFont val="Times New Roman"/>
        <family val="1"/>
      </rPr>
      <t>H</t>
    </r>
    <r>
      <rPr>
        <b/>
        <vertAlign val="subscript"/>
        <sz val="12"/>
        <color theme="1"/>
        <rFont val="Times New Roman"/>
        <family val="1"/>
      </rPr>
      <t>10</t>
    </r>
  </si>
  <si>
    <t>Chất</t>
  </si>
  <si>
    <t>Tỉ lệ</t>
  </si>
  <si>
    <t>Mtb</t>
  </si>
  <si>
    <t>m (g)/1 lít</t>
  </si>
  <si>
    <t>CH4S</t>
  </si>
  <si>
    <t>HOOC-COOH</t>
  </si>
  <si>
    <t>TN1</t>
  </si>
  <si>
    <t>TN2</t>
  </si>
  <si>
    <t>TN3</t>
  </si>
  <si>
    <r>
      <t>m</t>
    </r>
    <r>
      <rPr>
        <b/>
        <vertAlign val="subscript"/>
        <sz val="12"/>
        <color theme="1"/>
        <rFont val="Times New Roman"/>
        <family val="1"/>
      </rPr>
      <t>1</t>
    </r>
  </si>
  <si>
    <r>
      <t>m</t>
    </r>
    <r>
      <rPr>
        <b/>
        <vertAlign val="subscript"/>
        <sz val="12"/>
        <color theme="1"/>
        <rFont val="Times New Roman"/>
        <family val="1"/>
      </rPr>
      <t>2</t>
    </r>
  </si>
  <si>
    <r>
      <t>m</t>
    </r>
    <r>
      <rPr>
        <b/>
        <vertAlign val="subscript"/>
        <sz val="12"/>
        <color theme="1"/>
        <rFont val="Times New Roman"/>
        <family val="1"/>
      </rPr>
      <t>3</t>
    </r>
  </si>
  <si>
    <r>
      <t>m</t>
    </r>
    <r>
      <rPr>
        <b/>
        <vertAlign val="subscript"/>
        <sz val="12"/>
        <color theme="1"/>
        <rFont val="Times New Roman"/>
        <family val="1"/>
      </rPr>
      <t>4</t>
    </r>
  </si>
  <si>
    <t>Na2CO3</t>
  </si>
  <si>
    <t>=&gt;</t>
  </si>
  <si>
    <t>2NaHCO3</t>
  </si>
  <si>
    <r>
      <t>m</t>
    </r>
    <r>
      <rPr>
        <b/>
        <vertAlign val="subscript"/>
        <sz val="12"/>
        <color theme="1"/>
        <rFont val="Times New Roman"/>
        <family val="1"/>
      </rPr>
      <t>5</t>
    </r>
  </si>
  <si>
    <t>Min hệ</t>
  </si>
  <si>
    <t>Kết quả</t>
  </si>
  <si>
    <t>Fe</t>
  </si>
  <si>
    <t>Al</t>
  </si>
  <si>
    <t>m</t>
  </si>
  <si>
    <t>n</t>
  </si>
  <si>
    <t>FeCl3</t>
  </si>
  <si>
    <t>AlCl3</t>
  </si>
  <si>
    <t>SiO2</t>
  </si>
  <si>
    <t>%Si</t>
  </si>
  <si>
    <t>%O</t>
  </si>
  <si>
    <t>mol</t>
  </si>
  <si>
    <t>(1)</t>
  </si>
  <si>
    <t>(2)</t>
  </si>
  <si>
    <t>(3)</t>
  </si>
  <si>
    <t>(4)</t>
  </si>
  <si>
    <t>Tên đồ thị</t>
  </si>
  <si>
    <t>m NaHCO3</t>
  </si>
  <si>
    <t>giảm</t>
  </si>
  <si>
    <r>
      <t>t</t>
    </r>
    <r>
      <rPr>
        <b/>
        <vertAlign val="superscript"/>
        <sz val="12"/>
        <color theme="1"/>
        <rFont val="Times New Roman"/>
        <family val="1"/>
      </rPr>
      <t>0</t>
    </r>
    <r>
      <rPr>
        <b/>
        <sz val="12"/>
        <color theme="1"/>
        <rFont val="Times New Roman"/>
        <family val="1"/>
      </rPr>
      <t xml:space="preserve">s </t>
    </r>
    <r>
      <rPr>
        <sz val="12"/>
        <color theme="1"/>
        <rFont val="Times New Roman"/>
        <family val="1"/>
      </rPr>
      <t>(</t>
    </r>
    <r>
      <rPr>
        <i/>
        <vertAlign val="superscript"/>
        <sz val="12"/>
        <color theme="1"/>
        <rFont val="Times New Roman"/>
        <family val="1"/>
      </rPr>
      <t>0</t>
    </r>
    <r>
      <rPr>
        <i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>)</t>
    </r>
  </si>
  <si>
    <t>Na2CO3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</si>
</sst>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49" fontId="0" fillId="0" borderId="0" xfId="0" quotePrefix="1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9525</xdr:rowOff>
    </xdr:from>
    <xdr:to>
      <xdr:col>10</xdr:col>
      <xdr:colOff>0</xdr:colOff>
      <xdr:row>8</xdr:row>
      <xdr:rowOff>169545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63F7078-96DD-C59F-1FFB-C8869570685F}"/>
            </a:ext>
          </a:extLst>
        </xdr:cNvPr>
        <xdr:cNvCxnSpPr/>
      </xdr:nvCxnSpPr>
      <xdr:spPr>
        <a:xfrm flipV="1">
          <a:off x="1924050" y="352425"/>
          <a:ext cx="0" cy="118872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</xdr:colOff>
      <xdr:row>9</xdr:row>
      <xdr:rowOff>0</xdr:rowOff>
    </xdr:from>
    <xdr:to>
      <xdr:col>20</xdr:col>
      <xdr:colOff>9525</xdr:colOff>
      <xdr:row>9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E9C2503-0105-48FA-AD40-818361757164}"/>
            </a:ext>
          </a:extLst>
        </xdr:cNvPr>
        <xdr:cNvCxnSpPr/>
      </xdr:nvCxnSpPr>
      <xdr:spPr>
        <a:xfrm flipV="1">
          <a:off x="1914525" y="1543050"/>
          <a:ext cx="18288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175641</xdr:colOff>
      <xdr:row>8</xdr:row>
      <xdr:rowOff>161925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6D40D02-8EF2-3C0C-99F7-8B8DEAEE70DD}"/>
            </a:ext>
          </a:extLst>
        </xdr:cNvPr>
        <xdr:cNvCxnSpPr/>
      </xdr:nvCxnSpPr>
      <xdr:spPr>
        <a:xfrm flipV="1">
          <a:off x="1924050" y="857250"/>
          <a:ext cx="356616" cy="676275"/>
        </a:xfrm>
        <a:prstGeom prst="line">
          <a:avLst/>
        </a:prstGeom>
        <a:ln w="22225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161925</xdr:rowOff>
    </xdr:from>
    <xdr:to>
      <xdr:col>13</xdr:col>
      <xdr:colOff>5715</xdr:colOff>
      <xdr:row>8</xdr:row>
      <xdr:rowOff>161925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6B16AD0B-D0CE-40E4-8851-6004B0511B05}"/>
            </a:ext>
          </a:extLst>
        </xdr:cNvPr>
        <xdr:cNvCxnSpPr/>
      </xdr:nvCxnSpPr>
      <xdr:spPr>
        <a:xfrm flipV="1">
          <a:off x="1924050" y="1533525"/>
          <a:ext cx="548640" cy="0"/>
        </a:xfrm>
        <a:prstGeom prst="line">
          <a:avLst/>
        </a:prstGeom>
        <a:ln w="38100">
          <a:solidFill>
            <a:srgbClr val="FF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</xdr:row>
      <xdr:rowOff>161925</xdr:rowOff>
    </xdr:from>
    <xdr:to>
      <xdr:col>16</xdr:col>
      <xdr:colOff>33147</xdr:colOff>
      <xdr:row>8</xdr:row>
      <xdr:rowOff>168783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2E18C662-629F-4B38-B29A-B4E34754D4FC}"/>
            </a:ext>
          </a:extLst>
        </xdr:cNvPr>
        <xdr:cNvCxnSpPr/>
      </xdr:nvCxnSpPr>
      <xdr:spPr>
        <a:xfrm flipV="1">
          <a:off x="2466975" y="1019175"/>
          <a:ext cx="576072" cy="521208"/>
        </a:xfrm>
        <a:prstGeom prst="line">
          <a:avLst/>
        </a:prstGeom>
        <a:ln w="38100">
          <a:solidFill>
            <a:srgbClr val="FF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9525</xdr:rowOff>
    </xdr:from>
    <xdr:to>
      <xdr:col>12</xdr:col>
      <xdr:colOff>177546</xdr:colOff>
      <xdr:row>8</xdr:row>
      <xdr:rowOff>151257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136504B-F95D-4C52-8598-E7AC3812446F}"/>
            </a:ext>
          </a:extLst>
        </xdr:cNvPr>
        <xdr:cNvCxnSpPr/>
      </xdr:nvCxnSpPr>
      <xdr:spPr>
        <a:xfrm flipV="1">
          <a:off x="1924050" y="1038225"/>
          <a:ext cx="539496" cy="484632"/>
        </a:xfrm>
        <a:prstGeom prst="line">
          <a:avLst/>
        </a:prstGeom>
        <a:ln w="25400">
          <a:solidFill>
            <a:srgbClr val="0000CC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6</xdr:row>
      <xdr:rowOff>9525</xdr:rowOff>
    </xdr:from>
    <xdr:to>
      <xdr:col>18</xdr:col>
      <xdr:colOff>175259</xdr:colOff>
      <xdr:row>7</xdr:row>
      <xdr:rowOff>148971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8E0D635-72AD-409E-93FA-64E522782078}"/>
            </a:ext>
          </a:extLst>
        </xdr:cNvPr>
        <xdr:cNvCxnSpPr/>
      </xdr:nvCxnSpPr>
      <xdr:spPr>
        <a:xfrm>
          <a:off x="2495549" y="1038225"/>
          <a:ext cx="1051560" cy="310896"/>
        </a:xfrm>
        <a:prstGeom prst="line">
          <a:avLst/>
        </a:prstGeom>
        <a:ln w="25400">
          <a:solidFill>
            <a:srgbClr val="0000CC"/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180974</xdr:colOff>
      <xdr:row>2</xdr:row>
      <xdr:rowOff>161924</xdr:rowOff>
    </xdr:from>
    <xdr:to>
      <xdr:col>13</xdr:col>
      <xdr:colOff>179450</xdr:colOff>
      <xdr:row>8</xdr:row>
      <xdr:rowOff>157352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8943F847-5010-46EA-9B7C-6CE4BC639F83}"/>
            </a:ext>
          </a:extLst>
        </xdr:cNvPr>
        <xdr:cNvCxnSpPr/>
      </xdr:nvCxnSpPr>
      <xdr:spPr>
        <a:xfrm flipV="1">
          <a:off x="1924049" y="504824"/>
          <a:ext cx="722376" cy="1024128"/>
        </a:xfrm>
        <a:prstGeom prst="line">
          <a:avLst/>
        </a:prstGeom>
        <a:ln w="25400">
          <a:solidFill>
            <a:srgbClr val="0000CC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</xdr:colOff>
      <xdr:row>3</xdr:row>
      <xdr:rowOff>0</xdr:rowOff>
    </xdr:from>
    <xdr:to>
      <xdr:col>19</xdr:col>
      <xdr:colOff>9525</xdr:colOff>
      <xdr:row>3</xdr:row>
      <xdr:rowOff>164592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D0A9AC49-B7E8-4CC9-BD93-06F51753385E}"/>
            </a:ext>
          </a:extLst>
        </xdr:cNvPr>
        <xdr:cNvCxnSpPr/>
      </xdr:nvCxnSpPr>
      <xdr:spPr>
        <a:xfrm>
          <a:off x="2638425" y="514350"/>
          <a:ext cx="923925" cy="164592"/>
        </a:xfrm>
        <a:prstGeom prst="line">
          <a:avLst/>
        </a:prstGeom>
        <a:ln w="25400">
          <a:solidFill>
            <a:srgbClr val="0000CC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19049</xdr:colOff>
      <xdr:row>6</xdr:row>
      <xdr:rowOff>0</xdr:rowOff>
    </xdr:from>
    <xdr:to>
      <xdr:col>19</xdr:col>
      <xdr:colOff>15620</xdr:colOff>
      <xdr:row>6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843CACEC-3013-4343-BFE3-54DFD6BF5672}"/>
            </a:ext>
          </a:extLst>
        </xdr:cNvPr>
        <xdr:cNvCxnSpPr/>
      </xdr:nvCxnSpPr>
      <xdr:spPr>
        <a:xfrm flipV="1">
          <a:off x="3028949" y="1028700"/>
          <a:ext cx="539496" cy="0"/>
        </a:xfrm>
        <a:prstGeom prst="line">
          <a:avLst/>
        </a:prstGeom>
        <a:ln w="38100">
          <a:solidFill>
            <a:srgbClr val="FF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171449</xdr:colOff>
      <xdr:row>5</xdr:row>
      <xdr:rowOff>0</xdr:rowOff>
    </xdr:from>
    <xdr:to>
      <xdr:col>19</xdr:col>
      <xdr:colOff>3809</xdr:colOff>
      <xdr:row>5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B86C0351-E502-43FA-AEC0-6F6780AD3C92}"/>
            </a:ext>
          </a:extLst>
        </xdr:cNvPr>
        <xdr:cNvCxnSpPr/>
      </xdr:nvCxnSpPr>
      <xdr:spPr>
        <a:xfrm>
          <a:off x="2276474" y="857250"/>
          <a:ext cx="1280160" cy="0"/>
        </a:xfrm>
        <a:prstGeom prst="line">
          <a:avLst/>
        </a:prstGeom>
        <a:ln w="22225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EDC2-EB09-4C33-BF95-D8B5FE5FB7C9}">
  <dimension ref="B3:P11"/>
  <sheetViews>
    <sheetView workbookViewId="0">
      <selection activeCell="R6" sqref="R6"/>
    </sheetView>
  </sheetViews>
  <sheetFormatPr defaultRowHeight="18.75" x14ac:dyDescent="0.25"/>
  <cols>
    <col min="1" max="1" width="9.140625" style="1"/>
    <col min="2" max="2" width="6.7109375" style="3" customWidth="1"/>
    <col min="3" max="16" width="5.85546875" style="1" customWidth="1"/>
    <col min="17" max="16384" width="9.140625" style="1"/>
  </cols>
  <sheetData>
    <row r="3" spans="2:16" ht="19.5" thickBot="1" x14ac:dyDescent="0.3"/>
    <row r="4" spans="2:16" s="3" customFormat="1" ht="26.25" customHeight="1" thickBot="1" x14ac:dyDescent="0.3">
      <c r="B4" s="3">
        <v>1</v>
      </c>
      <c r="C4" s="4"/>
      <c r="D4" s="4"/>
      <c r="E4" s="4"/>
      <c r="F4" s="4"/>
      <c r="G4" s="4"/>
      <c r="H4" s="10" t="s">
        <v>0</v>
      </c>
      <c r="I4" s="6" t="s">
        <v>1</v>
      </c>
      <c r="J4" s="2" t="s">
        <v>2</v>
      </c>
      <c r="K4" s="2" t="s">
        <v>3</v>
      </c>
      <c r="L4" s="2" t="s">
        <v>2</v>
      </c>
      <c r="M4" s="2" t="s">
        <v>4</v>
      </c>
      <c r="N4" s="4"/>
    </row>
    <row r="5" spans="2:16" ht="26.25" customHeight="1" thickBot="1" x14ac:dyDescent="0.3">
      <c r="B5" s="3">
        <v>2</v>
      </c>
      <c r="C5" s="2" t="s">
        <v>3</v>
      </c>
      <c r="D5" s="5" t="s">
        <v>2</v>
      </c>
      <c r="E5" s="5" t="s">
        <v>8</v>
      </c>
      <c r="F5" s="5" t="s">
        <v>4</v>
      </c>
      <c r="G5" s="8" t="s">
        <v>7</v>
      </c>
      <c r="H5" s="10" t="s">
        <v>1</v>
      </c>
      <c r="I5" s="6" t="s">
        <v>9</v>
      </c>
      <c r="J5" s="4"/>
      <c r="K5" s="4"/>
      <c r="L5" s="4"/>
      <c r="M5" s="4"/>
      <c r="N5" s="4"/>
      <c r="O5" s="3"/>
    </row>
    <row r="6" spans="2:16" ht="26.25" customHeight="1" thickBot="1" x14ac:dyDescent="0.3">
      <c r="B6" s="3">
        <v>3</v>
      </c>
      <c r="C6" s="2" t="s">
        <v>9</v>
      </c>
      <c r="D6" s="2" t="s">
        <v>10</v>
      </c>
      <c r="E6" s="2" t="s">
        <v>2</v>
      </c>
      <c r="F6" s="2" t="s">
        <v>7</v>
      </c>
      <c r="G6" s="9" t="s">
        <v>11</v>
      </c>
      <c r="H6" s="10" t="s">
        <v>5</v>
      </c>
      <c r="I6" s="6" t="s">
        <v>12</v>
      </c>
      <c r="J6" s="5" t="s">
        <v>9</v>
      </c>
      <c r="K6" s="4"/>
      <c r="L6" s="4"/>
      <c r="M6" s="4"/>
      <c r="N6" s="3"/>
      <c r="O6" s="3"/>
    </row>
    <row r="7" spans="2:16" ht="26.25" customHeight="1" thickBot="1" x14ac:dyDescent="0.3">
      <c r="B7" s="3">
        <v>4</v>
      </c>
      <c r="C7" s="4"/>
      <c r="D7" s="4"/>
      <c r="E7" s="4"/>
      <c r="F7" s="4"/>
      <c r="G7" s="4"/>
      <c r="H7" s="10" t="s">
        <v>4</v>
      </c>
      <c r="I7" s="6" t="s">
        <v>8</v>
      </c>
      <c r="J7" s="5" t="s">
        <v>7</v>
      </c>
      <c r="K7" s="5" t="s">
        <v>5</v>
      </c>
      <c r="L7" s="5" t="s">
        <v>13</v>
      </c>
      <c r="M7" s="4"/>
      <c r="N7" s="4"/>
      <c r="O7" s="4"/>
    </row>
    <row r="8" spans="2:16" ht="26.25" customHeight="1" thickBot="1" x14ac:dyDescent="0.3">
      <c r="B8" s="3">
        <v>5</v>
      </c>
      <c r="C8" s="3"/>
      <c r="D8" s="2" t="s">
        <v>5</v>
      </c>
      <c r="E8" s="2" t="s">
        <v>10</v>
      </c>
      <c r="F8" s="2" t="s">
        <v>2</v>
      </c>
      <c r="G8" s="2" t="s">
        <v>7</v>
      </c>
      <c r="H8" s="10" t="s">
        <v>6</v>
      </c>
      <c r="I8" s="7" t="s">
        <v>14</v>
      </c>
      <c r="J8" s="2" t="s">
        <v>9</v>
      </c>
      <c r="K8" s="2" t="s">
        <v>1</v>
      </c>
      <c r="L8" s="2" t="s">
        <v>2</v>
      </c>
      <c r="M8" s="2" t="s">
        <v>15</v>
      </c>
      <c r="N8" s="2" t="s">
        <v>16</v>
      </c>
      <c r="O8" s="2" t="s">
        <v>2</v>
      </c>
      <c r="P8" s="2" t="s">
        <v>6</v>
      </c>
    </row>
    <row r="9" spans="2:16" ht="26.25" customHeight="1" thickBot="1" x14ac:dyDescent="0.3">
      <c r="B9" s="3">
        <v>6</v>
      </c>
      <c r="C9" s="3"/>
      <c r="D9" s="3"/>
      <c r="E9" s="3"/>
      <c r="F9" s="3"/>
      <c r="G9" s="4"/>
      <c r="H9" s="10" t="s">
        <v>1</v>
      </c>
      <c r="I9" s="4"/>
      <c r="J9" s="4"/>
      <c r="K9" s="4"/>
      <c r="L9" s="4"/>
      <c r="M9" s="4"/>
      <c r="N9" s="4"/>
      <c r="O9" s="4"/>
    </row>
    <row r="10" spans="2:16" ht="26.25" customHeight="1" thickBot="1" x14ac:dyDescent="0.3">
      <c r="B10" s="3">
        <v>7</v>
      </c>
      <c r="C10" s="4"/>
      <c r="D10" s="4"/>
      <c r="E10" s="4"/>
      <c r="F10" s="4"/>
      <c r="G10" s="8" t="s">
        <v>3</v>
      </c>
      <c r="H10" s="10" t="s">
        <v>5</v>
      </c>
      <c r="I10" s="6" t="s">
        <v>14</v>
      </c>
      <c r="J10" s="5" t="s">
        <v>2</v>
      </c>
      <c r="K10" s="4"/>
      <c r="L10" s="4"/>
      <c r="M10" s="4"/>
      <c r="N10" s="4"/>
      <c r="O10" s="4"/>
    </row>
    <row r="11" spans="2:16" ht="26.25" customHeight="1" thickBot="1" x14ac:dyDescent="0.3">
      <c r="B11" s="3">
        <v>8</v>
      </c>
      <c r="C11" s="2" t="s">
        <v>14</v>
      </c>
      <c r="D11" s="2" t="s">
        <v>17</v>
      </c>
      <c r="E11" s="2" t="s">
        <v>9</v>
      </c>
      <c r="F11" s="2" t="s">
        <v>13</v>
      </c>
      <c r="G11" s="9" t="s">
        <v>18</v>
      </c>
      <c r="H11" s="10" t="s">
        <v>7</v>
      </c>
      <c r="I11" s="7" t="s">
        <v>2</v>
      </c>
      <c r="J11" s="2" t="s">
        <v>13</v>
      </c>
      <c r="K11" s="2" t="s">
        <v>1</v>
      </c>
      <c r="L11" s="4"/>
      <c r="M11" s="4"/>
      <c r="N11" s="4"/>
      <c r="O11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68BDC-4CCE-4C51-BE98-C9D046260E74}">
  <dimension ref="B3:P11"/>
  <sheetViews>
    <sheetView workbookViewId="0">
      <selection activeCell="P10" sqref="P10"/>
    </sheetView>
  </sheetViews>
  <sheetFormatPr defaultRowHeight="18.75" x14ac:dyDescent="0.25"/>
  <cols>
    <col min="1" max="1" width="9.140625" style="1"/>
    <col min="2" max="2" width="6.7109375" style="3" customWidth="1"/>
    <col min="3" max="15" width="6.28515625" style="1" customWidth="1"/>
    <col min="16" max="16" width="6.7109375" style="1" customWidth="1"/>
    <col min="17" max="16384" width="9.140625" style="1"/>
  </cols>
  <sheetData>
    <row r="3" spans="2:16" ht="19.5" thickBot="1" x14ac:dyDescent="0.3"/>
    <row r="4" spans="2:16" s="3" customFormat="1" ht="26.25" customHeight="1" thickBot="1" x14ac:dyDescent="0.3">
      <c r="B4" s="3">
        <v>1</v>
      </c>
      <c r="C4" s="4"/>
      <c r="D4" s="4"/>
      <c r="E4" s="4"/>
      <c r="F4" s="4"/>
      <c r="G4" s="4"/>
      <c r="H4" s="10" t="s">
        <v>0</v>
      </c>
      <c r="I4" s="5" t="s">
        <v>1</v>
      </c>
      <c r="J4" s="2" t="s">
        <v>2</v>
      </c>
      <c r="K4" s="2" t="s">
        <v>3</v>
      </c>
      <c r="L4" s="2" t="s">
        <v>2</v>
      </c>
      <c r="M4" s="2" t="s">
        <v>4</v>
      </c>
      <c r="N4" s="4"/>
    </row>
    <row r="5" spans="2:16" ht="26.25" customHeight="1" thickBot="1" x14ac:dyDescent="0.3">
      <c r="B5" s="3">
        <v>2</v>
      </c>
      <c r="C5" s="2" t="s">
        <v>3</v>
      </c>
      <c r="D5" s="5" t="s">
        <v>2</v>
      </c>
      <c r="E5" s="5" t="s">
        <v>8</v>
      </c>
      <c r="F5" s="5" t="s">
        <v>4</v>
      </c>
      <c r="G5" s="5" t="s">
        <v>7</v>
      </c>
      <c r="H5" s="10" t="s">
        <v>1</v>
      </c>
      <c r="I5" s="5" t="s">
        <v>9</v>
      </c>
      <c r="J5" s="4"/>
      <c r="K5" s="4"/>
      <c r="L5" s="4"/>
      <c r="M5" s="4"/>
      <c r="N5" s="4"/>
      <c r="O5" s="3"/>
    </row>
    <row r="6" spans="2:16" ht="26.25" customHeight="1" thickBot="1" x14ac:dyDescent="0.3">
      <c r="B6" s="3">
        <v>3</v>
      </c>
      <c r="C6" s="2" t="s">
        <v>9</v>
      </c>
      <c r="D6" s="2" t="s">
        <v>10</v>
      </c>
      <c r="E6" s="2" t="s">
        <v>2</v>
      </c>
      <c r="F6" s="2" t="s">
        <v>7</v>
      </c>
      <c r="G6" s="2" t="s">
        <v>11</v>
      </c>
      <c r="H6" s="10" t="s">
        <v>5</v>
      </c>
      <c r="I6" s="5" t="s">
        <v>12</v>
      </c>
      <c r="J6" s="5" t="s">
        <v>9</v>
      </c>
      <c r="K6" s="4"/>
      <c r="L6" s="4"/>
      <c r="M6" s="4"/>
      <c r="N6" s="3"/>
      <c r="O6" s="3"/>
    </row>
    <row r="7" spans="2:16" ht="26.25" customHeight="1" thickBot="1" x14ac:dyDescent="0.3">
      <c r="B7" s="3">
        <v>4</v>
      </c>
      <c r="C7" s="4"/>
      <c r="D7" s="4"/>
      <c r="E7" s="4"/>
      <c r="F7" s="4"/>
      <c r="G7" s="4"/>
      <c r="H7" s="10" t="s">
        <v>4</v>
      </c>
      <c r="I7" s="5" t="s">
        <v>8</v>
      </c>
      <c r="J7" s="5" t="s">
        <v>7</v>
      </c>
      <c r="K7" s="5" t="s">
        <v>5</v>
      </c>
      <c r="L7" s="5" t="s">
        <v>13</v>
      </c>
      <c r="M7" s="4"/>
      <c r="N7" s="4"/>
      <c r="O7" s="4"/>
    </row>
    <row r="8" spans="2:16" ht="26.25" customHeight="1" thickBot="1" x14ac:dyDescent="0.3">
      <c r="B8" s="3">
        <v>5</v>
      </c>
      <c r="C8" s="3"/>
      <c r="D8" s="2" t="s">
        <v>5</v>
      </c>
      <c r="E8" s="2" t="s">
        <v>10</v>
      </c>
      <c r="F8" s="2" t="s">
        <v>2</v>
      </c>
      <c r="G8" s="2" t="s">
        <v>7</v>
      </c>
      <c r="H8" s="10" t="s">
        <v>6</v>
      </c>
      <c r="I8" s="2" t="s">
        <v>14</v>
      </c>
      <c r="J8" s="2" t="s">
        <v>9</v>
      </c>
      <c r="K8" s="2" t="s">
        <v>1</v>
      </c>
      <c r="L8" s="2" t="s">
        <v>2</v>
      </c>
      <c r="M8" s="2" t="s">
        <v>15</v>
      </c>
      <c r="N8" s="2" t="s">
        <v>16</v>
      </c>
      <c r="O8" s="2" t="s">
        <v>2</v>
      </c>
      <c r="P8" s="2" t="s">
        <v>6</v>
      </c>
    </row>
    <row r="9" spans="2:16" ht="26.25" customHeight="1" thickBot="1" x14ac:dyDescent="0.3">
      <c r="B9" s="3">
        <v>6</v>
      </c>
      <c r="C9" s="3"/>
      <c r="D9" s="3"/>
      <c r="E9" s="3"/>
      <c r="F9" s="3"/>
      <c r="G9" s="4"/>
      <c r="H9" s="10" t="s">
        <v>1</v>
      </c>
      <c r="I9" s="4"/>
      <c r="J9" s="4"/>
      <c r="K9" s="4"/>
      <c r="L9" s="4"/>
      <c r="M9" s="4"/>
      <c r="N9" s="4"/>
      <c r="O9" s="4"/>
    </row>
    <row r="10" spans="2:16" ht="26.25" customHeight="1" thickBot="1" x14ac:dyDescent="0.3">
      <c r="B10" s="3">
        <v>7</v>
      </c>
      <c r="C10" s="4"/>
      <c r="D10" s="4"/>
      <c r="E10" s="4"/>
      <c r="F10" s="4"/>
      <c r="G10" s="5" t="s">
        <v>3</v>
      </c>
      <c r="H10" s="10" t="s">
        <v>5</v>
      </c>
      <c r="I10" s="5" t="s">
        <v>14</v>
      </c>
      <c r="J10" s="5" t="s">
        <v>2</v>
      </c>
      <c r="K10" s="4"/>
      <c r="L10" s="4"/>
      <c r="M10" s="4"/>
      <c r="N10" s="4"/>
      <c r="O10" s="4"/>
    </row>
    <row r="11" spans="2:16" ht="26.25" customHeight="1" thickBot="1" x14ac:dyDescent="0.3">
      <c r="B11" s="3">
        <v>8</v>
      </c>
      <c r="C11" s="2" t="s">
        <v>14</v>
      </c>
      <c r="D11" s="2" t="s">
        <v>17</v>
      </c>
      <c r="E11" s="2" t="s">
        <v>9</v>
      </c>
      <c r="F11" s="2" t="s">
        <v>13</v>
      </c>
      <c r="G11" s="2" t="s">
        <v>18</v>
      </c>
      <c r="H11" s="10" t="s">
        <v>7</v>
      </c>
      <c r="I11" s="2" t="s">
        <v>2</v>
      </c>
      <c r="J11" s="2" t="s">
        <v>13</v>
      </c>
      <c r="K11" s="2" t="s">
        <v>1</v>
      </c>
      <c r="L11" s="4"/>
      <c r="M11" s="4"/>
      <c r="N11" s="4"/>
      <c r="O11" s="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A57CF-E56E-46CB-8658-B99EFFA9BEBB}">
  <dimension ref="A4:Y23"/>
  <sheetViews>
    <sheetView tabSelected="1" topLeftCell="B4" workbookViewId="0">
      <selection activeCell="P5" sqref="P5:U8"/>
    </sheetView>
  </sheetViews>
  <sheetFormatPr defaultRowHeight="15.75" x14ac:dyDescent="0.25"/>
  <cols>
    <col min="1" max="3" width="9.140625" style="13"/>
    <col min="4" max="4" width="9.140625" style="13" customWidth="1"/>
    <col min="5" max="13" width="9.140625" style="13"/>
    <col min="14" max="14" width="11.7109375" style="13" customWidth="1"/>
    <col min="15" max="15" width="5.28515625" style="13" customWidth="1"/>
    <col min="16" max="16" width="9.140625" style="13" customWidth="1"/>
    <col min="17" max="21" width="6.28515625" style="13" customWidth="1"/>
    <col min="22" max="22" width="13.85546875" style="13" customWidth="1"/>
    <col min="23" max="23" width="15.5703125" style="13" customWidth="1"/>
    <col min="24" max="16384" width="9.140625" style="13"/>
  </cols>
  <sheetData>
    <row r="4" spans="1:25" x14ac:dyDescent="0.25">
      <c r="L4" s="13" t="s">
        <v>29</v>
      </c>
    </row>
    <row r="5" spans="1:25" ht="17.25" x14ac:dyDescent="0.25">
      <c r="L5" s="13">
        <f>12+4+32</f>
        <v>48</v>
      </c>
      <c r="P5" s="12" t="s">
        <v>43</v>
      </c>
      <c r="Q5" s="12" t="s">
        <v>34</v>
      </c>
      <c r="R5" s="12" t="s">
        <v>35</v>
      </c>
      <c r="S5" s="12" t="s">
        <v>36</v>
      </c>
      <c r="T5" s="12" t="s">
        <v>37</v>
      </c>
      <c r="U5" s="12" t="s">
        <v>41</v>
      </c>
      <c r="V5" s="15" t="s">
        <v>59</v>
      </c>
      <c r="W5" s="15" t="s">
        <v>62</v>
      </c>
      <c r="X5" s="13" t="s">
        <v>42</v>
      </c>
    </row>
    <row r="6" spans="1:25" x14ac:dyDescent="0.25">
      <c r="K6" s="13" t="s">
        <v>6</v>
      </c>
      <c r="L6" s="13">
        <v>12</v>
      </c>
      <c r="M6" s="13">
        <f>+L6/L5*100</f>
        <v>25</v>
      </c>
      <c r="P6" s="12" t="s">
        <v>31</v>
      </c>
      <c r="Q6" s="11">
        <v>22.3</v>
      </c>
      <c r="R6" s="11">
        <f>+V6+Q6</f>
        <v>47.5</v>
      </c>
      <c r="S6" s="11">
        <v>45.6</v>
      </c>
      <c r="T6" s="11">
        <v>40.700000000000003</v>
      </c>
      <c r="U6" s="11">
        <f>+W6+Q6</f>
        <v>38.200000000000003</v>
      </c>
      <c r="V6" s="15">
        <f>+N12*0.15</f>
        <v>25.2</v>
      </c>
      <c r="W6" s="15">
        <f>+V6*$P$12/$N$12</f>
        <v>15.899999999999999</v>
      </c>
      <c r="X6" s="13">
        <f>+W6+Q6</f>
        <v>38.200000000000003</v>
      </c>
    </row>
    <row r="7" spans="1:25" ht="17.25" x14ac:dyDescent="0.25">
      <c r="D7" s="12" t="s">
        <v>25</v>
      </c>
      <c r="E7" s="12" t="s">
        <v>21</v>
      </c>
      <c r="F7" s="12" t="s">
        <v>22</v>
      </c>
      <c r="G7" s="12" t="s">
        <v>23</v>
      </c>
      <c r="H7" s="12" t="s">
        <v>24</v>
      </c>
      <c r="K7" s="13" t="s">
        <v>1</v>
      </c>
      <c r="L7" s="13">
        <v>4</v>
      </c>
      <c r="M7" s="13">
        <f>+L7/L5*100</f>
        <v>8.3333333333333321</v>
      </c>
      <c r="P7" s="12" t="s">
        <v>32</v>
      </c>
      <c r="Q7" s="11">
        <v>24.6</v>
      </c>
      <c r="R7" s="11">
        <f t="shared" ref="R7:R8" si="0">+V7+Q7</f>
        <v>58.2</v>
      </c>
      <c r="S7" s="11">
        <v>45.8</v>
      </c>
      <c r="T7" s="11">
        <v>45.8</v>
      </c>
      <c r="U7" s="11">
        <f>+W7+Q7</f>
        <v>45.800000000000004</v>
      </c>
      <c r="V7" s="15">
        <f>+N12*0.2</f>
        <v>33.6</v>
      </c>
      <c r="W7" s="15">
        <f t="shared" ref="W7:W8" si="1">+V7*$P$12/$N$12</f>
        <v>21.200000000000003</v>
      </c>
      <c r="X7" s="13">
        <f t="shared" ref="X7:X8" si="2">+W7+Q7</f>
        <v>45.800000000000004</v>
      </c>
    </row>
    <row r="8" spans="1:25" ht="18.75" x14ac:dyDescent="0.25">
      <c r="D8" s="12" t="s">
        <v>61</v>
      </c>
      <c r="E8" s="11">
        <v>-161.6</v>
      </c>
      <c r="F8" s="11">
        <v>-88.6</v>
      </c>
      <c r="G8" s="11">
        <v>-42.1</v>
      </c>
      <c r="H8" s="11">
        <v>-0.5</v>
      </c>
      <c r="P8" s="12" t="s">
        <v>33</v>
      </c>
      <c r="Q8" s="11">
        <v>23.5</v>
      </c>
      <c r="R8" s="11">
        <f t="shared" si="0"/>
        <v>40.299999999999997</v>
      </c>
      <c r="S8" s="11">
        <v>38.799999999999997</v>
      </c>
      <c r="T8" s="11">
        <v>37.1</v>
      </c>
      <c r="U8" s="11">
        <f>+W8+Q8+1.2</f>
        <v>35.300000000000004</v>
      </c>
      <c r="V8" s="15">
        <f>+N12*0.1</f>
        <v>16.8</v>
      </c>
      <c r="W8" s="15">
        <f t="shared" si="1"/>
        <v>10.600000000000001</v>
      </c>
      <c r="X8" s="13">
        <f t="shared" si="2"/>
        <v>34.1</v>
      </c>
    </row>
    <row r="11" spans="1:25" x14ac:dyDescent="0.25">
      <c r="K11" s="13" t="s">
        <v>30</v>
      </c>
      <c r="N11" s="14" t="s">
        <v>40</v>
      </c>
      <c r="O11" s="16" t="s">
        <v>39</v>
      </c>
      <c r="P11" s="14" t="s">
        <v>38</v>
      </c>
      <c r="Q11" s="14" t="s">
        <v>60</v>
      </c>
      <c r="S11" s="13">
        <f>+R8-U8</f>
        <v>4.9999999999999929</v>
      </c>
    </row>
    <row r="12" spans="1:25" x14ac:dyDescent="0.25">
      <c r="A12" s="13">
        <v>22.4</v>
      </c>
      <c r="D12" s="13" t="s">
        <v>19</v>
      </c>
      <c r="E12" s="13" t="s">
        <v>20</v>
      </c>
      <c r="F12" s="13" t="s">
        <v>27</v>
      </c>
      <c r="G12" s="13" t="s">
        <v>28</v>
      </c>
      <c r="K12" s="13">
        <f>45+45</f>
        <v>90</v>
      </c>
      <c r="N12" s="14">
        <f>2*(23+1+12+16*3)</f>
        <v>168</v>
      </c>
      <c r="O12" s="14"/>
      <c r="P12" s="14">
        <f>23*2+12+16*3</f>
        <v>106</v>
      </c>
      <c r="Q12" s="14">
        <f>+N12-P12</f>
        <v>62</v>
      </c>
    </row>
    <row r="13" spans="1:25" x14ac:dyDescent="0.25">
      <c r="C13" s="13" t="s">
        <v>4</v>
      </c>
      <c r="D13" s="13">
        <f>12*3+8</f>
        <v>44</v>
      </c>
      <c r="E13" s="13">
        <f>12*4+10</f>
        <v>58</v>
      </c>
      <c r="N13" s="14">
        <v>7.9</v>
      </c>
      <c r="O13" s="14"/>
      <c r="P13" s="14">
        <v>5</v>
      </c>
      <c r="Q13" s="14">
        <f>+R8-U8</f>
        <v>4.9999999999999929</v>
      </c>
      <c r="S13" s="13" t="s">
        <v>46</v>
      </c>
      <c r="T13" s="13" t="s">
        <v>47</v>
      </c>
      <c r="W13" s="13" t="s">
        <v>4</v>
      </c>
      <c r="X13" s="13" t="s">
        <v>47</v>
      </c>
      <c r="Y13" s="13" t="s">
        <v>46</v>
      </c>
    </row>
    <row r="14" spans="1:25" x14ac:dyDescent="0.25">
      <c r="C14" s="13" t="s">
        <v>26</v>
      </c>
      <c r="D14" s="13">
        <v>5</v>
      </c>
      <c r="E14" s="13">
        <v>5</v>
      </c>
      <c r="F14" s="13">
        <f>+(D14*$D$13+E14*$E$13)/(E14+D14)</f>
        <v>51</v>
      </c>
      <c r="G14" s="13">
        <f>+F14/22.4</f>
        <v>2.2767857142857144</v>
      </c>
      <c r="R14" s="13" t="s">
        <v>44</v>
      </c>
      <c r="S14" s="13">
        <f>+T14*56</f>
        <v>11.200000000000001</v>
      </c>
      <c r="T14" s="13">
        <v>0.2</v>
      </c>
      <c r="V14" s="13" t="s">
        <v>48</v>
      </c>
      <c r="W14" s="13">
        <f>56+35.5*3</f>
        <v>162.5</v>
      </c>
      <c r="X14" s="13">
        <v>0.2</v>
      </c>
      <c r="Y14" s="13">
        <f>+X14*W14</f>
        <v>32.5</v>
      </c>
    </row>
    <row r="15" spans="1:25" x14ac:dyDescent="0.25">
      <c r="C15" s="13" t="s">
        <v>26</v>
      </c>
      <c r="D15" s="13">
        <v>3</v>
      </c>
      <c r="E15" s="13">
        <v>7</v>
      </c>
      <c r="F15" s="13">
        <f>+(D15*$D$13+E15*$E$13)/(E15+D15)</f>
        <v>53.8</v>
      </c>
      <c r="G15" s="13">
        <f>+F15/22.4</f>
        <v>2.4017857142857144</v>
      </c>
      <c r="R15" s="13" t="s">
        <v>45</v>
      </c>
      <c r="S15" s="13">
        <f>+T15*27</f>
        <v>10.8</v>
      </c>
      <c r="T15" s="13">
        <v>0.4</v>
      </c>
      <c r="V15" s="13" t="s">
        <v>49</v>
      </c>
      <c r="W15" s="13">
        <f>27+35.5*3</f>
        <v>133.5</v>
      </c>
      <c r="X15" s="13">
        <v>0.4</v>
      </c>
      <c r="Y15" s="13">
        <f>+X15*W15</f>
        <v>53.400000000000006</v>
      </c>
    </row>
    <row r="16" spans="1:25" x14ac:dyDescent="0.25">
      <c r="K16" s="13">
        <f>48/12*0.25</f>
        <v>1</v>
      </c>
      <c r="S16" s="13">
        <f>+S15+S14</f>
        <v>22</v>
      </c>
      <c r="Y16" s="13">
        <f>+Y15+Y14</f>
        <v>85.9</v>
      </c>
    </row>
    <row r="17" spans="4:20" x14ac:dyDescent="0.25">
      <c r="K17" s="13">
        <f>8.3*48/100</f>
        <v>3.9840000000000004</v>
      </c>
      <c r="N17" s="13">
        <f>3+5+23.4</f>
        <v>31.4</v>
      </c>
      <c r="T17" s="13">
        <f>+T14+T15*1.5</f>
        <v>0.8</v>
      </c>
    </row>
    <row r="18" spans="4:20" x14ac:dyDescent="0.25">
      <c r="D18" s="13">
        <f>2.4*22.4</f>
        <v>53.76</v>
      </c>
      <c r="G18" s="13" t="s">
        <v>50</v>
      </c>
      <c r="H18" s="13" t="s">
        <v>51</v>
      </c>
      <c r="I18" s="13" t="s">
        <v>52</v>
      </c>
      <c r="N18" s="13">
        <f>+S14/K19*100</f>
        <v>50.909090909090914</v>
      </c>
      <c r="P18" s="13">
        <f>+R8-U8</f>
        <v>4.9999999999999929</v>
      </c>
      <c r="T18" s="13">
        <f>+T17*22.4</f>
        <v>17.919999999999998</v>
      </c>
    </row>
    <row r="19" spans="4:20" x14ac:dyDescent="0.25">
      <c r="G19" s="13">
        <f>28+32</f>
        <v>60</v>
      </c>
      <c r="H19" s="13">
        <f>28/G19*100</f>
        <v>46.666666666666664</v>
      </c>
      <c r="I19" s="13">
        <f>32/G19*100</f>
        <v>53.333333333333336</v>
      </c>
      <c r="K19" s="13">
        <f>0.2*56+0.4*27</f>
        <v>22</v>
      </c>
    </row>
    <row r="20" spans="4:20" x14ac:dyDescent="0.25">
      <c r="D20" s="13">
        <v>53.76</v>
      </c>
      <c r="K20" s="13">
        <f>+W14*T14+W15*T15</f>
        <v>85.9</v>
      </c>
      <c r="P20" s="13">
        <f>+P18*N12/Q12</f>
        <v>13.548387096774174</v>
      </c>
    </row>
    <row r="21" spans="4:20" x14ac:dyDescent="0.25">
      <c r="D21" s="13">
        <f>+D20-D13</f>
        <v>9.759999999999998</v>
      </c>
      <c r="E21" s="13">
        <f>+D21/D22</f>
        <v>2.3018867924528288</v>
      </c>
      <c r="F21" s="13">
        <f>7/3</f>
        <v>2.3333333333333335</v>
      </c>
      <c r="N21" s="13">
        <f>+(28*0.8+32*0.2)</f>
        <v>28.800000000000004</v>
      </c>
      <c r="P21" s="13">
        <f>16.8-13.5</f>
        <v>3.3000000000000007</v>
      </c>
    </row>
    <row r="22" spans="4:20" x14ac:dyDescent="0.25">
      <c r="D22" s="13">
        <f>58-D20</f>
        <v>4.240000000000002</v>
      </c>
    </row>
    <row r="23" spans="4:20" x14ac:dyDescent="0.25">
      <c r="K23" s="13">
        <f>1.2*168/62</f>
        <v>3.2516129032258063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DDE9C-5693-4E09-A4EC-38D4C96820A2}">
  <dimension ref="J1:U32"/>
  <sheetViews>
    <sheetView topLeftCell="G1" workbookViewId="0">
      <selection activeCell="AM10" sqref="AM10"/>
    </sheetView>
  </sheetViews>
  <sheetFormatPr defaultRowHeight="15" x14ac:dyDescent="0.25"/>
  <cols>
    <col min="1" max="6" width="3" customWidth="1"/>
    <col min="7" max="71" width="2.7109375" customWidth="1"/>
  </cols>
  <sheetData>
    <row r="1" spans="10:21" ht="13.5" customHeight="1" x14ac:dyDescent="0.25"/>
    <row r="2" spans="10:21" ht="13.5" customHeight="1" x14ac:dyDescent="0.25">
      <c r="K2" s="18" t="s">
        <v>53</v>
      </c>
    </row>
    <row r="3" spans="10:21" ht="13.5" customHeight="1" x14ac:dyDescent="0.25"/>
    <row r="4" spans="10:21" ht="13.5" customHeight="1" x14ac:dyDescent="0.25">
      <c r="T4" s="17" t="s">
        <v>54</v>
      </c>
    </row>
    <row r="5" spans="10:21" ht="13.5" customHeight="1" x14ac:dyDescent="0.25">
      <c r="T5" s="20" t="s">
        <v>55</v>
      </c>
    </row>
    <row r="6" spans="10:21" ht="13.5" customHeight="1" x14ac:dyDescent="0.25">
      <c r="T6" s="20"/>
    </row>
    <row r="7" spans="10:21" ht="13.5" customHeight="1" x14ac:dyDescent="0.25">
      <c r="T7" s="17" t="s">
        <v>56</v>
      </c>
    </row>
    <row r="8" spans="10:21" ht="13.5" customHeight="1" x14ac:dyDescent="0.25">
      <c r="T8" s="17" t="s">
        <v>57</v>
      </c>
    </row>
    <row r="9" spans="10:21" ht="13.5" customHeight="1" x14ac:dyDescent="0.25">
      <c r="J9" s="18">
        <v>0</v>
      </c>
      <c r="U9" t="s">
        <v>53</v>
      </c>
    </row>
    <row r="10" spans="10:21" ht="13.5" customHeight="1" x14ac:dyDescent="0.25"/>
    <row r="11" spans="10:21" ht="13.5" customHeight="1" x14ac:dyDescent="0.25"/>
    <row r="12" spans="10:21" ht="13.5" customHeight="1" x14ac:dyDescent="0.25"/>
    <row r="13" spans="10:21" ht="13.5" customHeight="1" x14ac:dyDescent="0.25"/>
    <row r="14" spans="10:21" ht="13.5" customHeight="1" x14ac:dyDescent="0.25"/>
    <row r="15" spans="10:21" ht="13.5" customHeight="1" x14ac:dyDescent="0.25"/>
    <row r="16" spans="10:21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</sheetData>
  <mergeCells count="1">
    <mergeCell ref="T5:T6"/>
  </mergeCells>
  <pageMargins left="0.7" right="0.7" top="0.75" bottom="0.75" header="0.3" footer="0.3"/>
  <ignoredErrors>
    <ignoredError sqref="T7:T8 T4:T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4A4C-AB16-4F49-999E-2E2B524C1454}">
  <dimension ref="C4:C8"/>
  <sheetViews>
    <sheetView workbookViewId="0">
      <selection activeCell="D4" sqref="D4"/>
    </sheetView>
  </sheetViews>
  <sheetFormatPr defaultRowHeight="15" x14ac:dyDescent="0.25"/>
  <cols>
    <col min="3" max="3" width="7.42578125" customWidth="1"/>
  </cols>
  <sheetData>
    <row r="4" spans="3:3" ht="30" x14ac:dyDescent="0.25">
      <c r="C4" s="19" t="s">
        <v>58</v>
      </c>
    </row>
    <row r="5" spans="3:3" x14ac:dyDescent="0.25">
      <c r="C5" t="s">
        <v>5</v>
      </c>
    </row>
    <row r="6" spans="3:3" x14ac:dyDescent="0.25">
      <c r="C6" t="s">
        <v>11</v>
      </c>
    </row>
    <row r="7" spans="3:3" x14ac:dyDescent="0.25">
      <c r="C7" t="s">
        <v>6</v>
      </c>
    </row>
    <row r="8" spans="3:3" x14ac:dyDescent="0.25">
      <c r="C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o chu</vt:lpstr>
      <vt:lpstr>tinh toan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</dc:creator>
  <cp:lastModifiedBy>Minh</cp:lastModifiedBy>
  <dcterms:created xsi:type="dcterms:W3CDTF">2023-04-14T09:15:59Z</dcterms:created>
  <dcterms:modified xsi:type="dcterms:W3CDTF">2023-04-17T09:05:47Z</dcterms:modified>
</cp:coreProperties>
</file>