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CHAU 2\Important_Doc\2021-2022\DANH SACH_DIEM\New folder\12C2\"/>
    </mc:Choice>
  </mc:AlternateContent>
  <bookViews>
    <workbookView xWindow="0" yWindow="0" windowWidth="20490" windowHeight="7620" activeTab="3"/>
  </bookViews>
  <sheets>
    <sheet name="HK1" sheetId="1" r:id="rId1"/>
    <sheet name="HK2" sheetId="2" r:id="rId2"/>
    <sheet name="CN" sheetId="3" r:id="rId3"/>
    <sheet name="Link" sheetId="4" r:id="rId4"/>
  </sheets>
  <definedNames>
    <definedName name="ClassAvgPoints" localSheetId="2">#REF!</definedName>
    <definedName name="ClassAvgPoints" localSheetId="1">#REF!</definedName>
    <definedName name="ClassAvgPoints">#REF!</definedName>
    <definedName name="GradeRange">#REF!</definedName>
    <definedName name="Grades">#REF!</definedName>
    <definedName name="PointValues" localSheetId="2">#REF!</definedName>
    <definedName name="PointValues" localSheetId="1">#REF!</definedName>
    <definedName name="PointValues">#REF!</definedName>
    <definedName name="StudentGrades" localSheetId="2">#REF!</definedName>
    <definedName name="StudentGrades" localSheetId="1">#REF!</definedName>
    <definedName name="StudentGrades">#REF!</definedName>
    <definedName name="StudentNames" localSheetId="2">CN!$B$3:$B$38</definedName>
    <definedName name="StudentNames" localSheetId="0">'HK1'!$B$3:$B$38</definedName>
    <definedName name="StudentNames" localSheetId="1">'HK2'!$B$3:$B$38</definedName>
    <definedName name="TotalPoints" localSheetId="2">#REF!</definedName>
    <definedName name="TotalPoints" localSheetId="1">#REF!</definedName>
    <definedName name="TotalPoints">#REF!</definedName>
  </definedNames>
  <calcPr calcId="162913"/>
</workbook>
</file>

<file path=xl/calcChain.xml><?xml version="1.0" encoding="utf-8"?>
<calcChain xmlns="http://schemas.openxmlformats.org/spreadsheetml/2006/main">
  <c r="T37" i="3" l="1"/>
  <c r="T36" i="3"/>
  <c r="T35" i="3"/>
  <c r="A2" i="3"/>
  <c r="A2" i="2"/>
  <c r="L37" i="2"/>
  <c r="H37" i="2"/>
  <c r="D37" i="2"/>
  <c r="L36" i="2"/>
  <c r="H36" i="2"/>
  <c r="D36" i="2"/>
  <c r="L35" i="2"/>
  <c r="H35" i="2"/>
  <c r="D35" i="2"/>
  <c r="M34" i="2"/>
  <c r="I34" i="2"/>
  <c r="E34" i="2"/>
  <c r="A34" i="2"/>
  <c r="L33" i="2"/>
  <c r="H33" i="2"/>
  <c r="D33" i="2"/>
  <c r="O32" i="2"/>
  <c r="K32" i="2"/>
  <c r="G32" i="2"/>
  <c r="C32" i="2"/>
  <c r="N31" i="2"/>
  <c r="J31" i="2"/>
  <c r="F31" i="2"/>
  <c r="B31" i="2"/>
  <c r="M30" i="2"/>
  <c r="I30" i="2"/>
  <c r="E30" i="2"/>
  <c r="A30" i="2"/>
  <c r="L29" i="2"/>
  <c r="H29" i="2"/>
  <c r="D29" i="2"/>
  <c r="O28" i="2"/>
  <c r="K28" i="2"/>
  <c r="G28" i="2"/>
  <c r="C28" i="2"/>
  <c r="N27" i="2"/>
  <c r="J27" i="2"/>
  <c r="F27" i="2"/>
  <c r="B27" i="2"/>
  <c r="O37" i="2"/>
  <c r="K37" i="2"/>
  <c r="G37" i="2"/>
  <c r="O36" i="2"/>
  <c r="K36" i="2"/>
  <c r="G36" i="2"/>
  <c r="O35" i="2"/>
  <c r="K35" i="2"/>
  <c r="G35" i="2"/>
  <c r="A35" i="2"/>
  <c r="L34" i="2"/>
  <c r="H34" i="2"/>
  <c r="D34" i="2"/>
  <c r="O33" i="2"/>
  <c r="K33" i="2"/>
  <c r="G33" i="2"/>
  <c r="C33" i="2"/>
  <c r="N32" i="2"/>
  <c r="J32" i="2"/>
  <c r="F32" i="2"/>
  <c r="B32" i="2"/>
  <c r="M31" i="2"/>
  <c r="I31" i="2"/>
  <c r="E31" i="2"/>
  <c r="A31" i="2"/>
  <c r="L30" i="2"/>
  <c r="H30" i="2"/>
  <c r="D30" i="2"/>
  <c r="O29" i="2"/>
  <c r="K29" i="2"/>
  <c r="G29" i="2"/>
  <c r="C29" i="2"/>
  <c r="N28" i="2"/>
  <c r="J28" i="2"/>
  <c r="F28" i="2"/>
  <c r="B28" i="2"/>
  <c r="M27" i="2"/>
  <c r="I27" i="2"/>
  <c r="E27" i="2"/>
  <c r="A27" i="2"/>
  <c r="L26" i="2"/>
  <c r="N37" i="2"/>
  <c r="M37" i="2"/>
  <c r="I37" i="2"/>
  <c r="E37" i="2"/>
  <c r="M36" i="2"/>
  <c r="I36" i="2"/>
  <c r="E36" i="2"/>
  <c r="M35" i="2"/>
  <c r="I35" i="2"/>
  <c r="E35" i="2"/>
  <c r="N34" i="2"/>
  <c r="J34" i="2"/>
  <c r="F34" i="2"/>
  <c r="B34" i="2"/>
  <c r="M33" i="2"/>
  <c r="I33" i="2"/>
  <c r="E33" i="2"/>
  <c r="A33" i="2"/>
  <c r="L32" i="2"/>
  <c r="H32" i="2"/>
  <c r="D32" i="2"/>
  <c r="O31" i="2"/>
  <c r="K31" i="2"/>
  <c r="G31" i="2"/>
  <c r="C31" i="2"/>
  <c r="N30" i="2"/>
  <c r="J30" i="2"/>
  <c r="F30" i="2"/>
  <c r="B30" i="2"/>
  <c r="M29" i="2"/>
  <c r="I29" i="2"/>
  <c r="E29" i="2"/>
  <c r="A29" i="2"/>
  <c r="L28" i="2"/>
  <c r="H28" i="2"/>
  <c r="D28" i="2"/>
  <c r="J37" i="2"/>
  <c r="J36" i="2"/>
  <c r="J35" i="2"/>
  <c r="K34" i="2"/>
  <c r="N33" i="2"/>
  <c r="A32" i="2"/>
  <c r="D31" i="2"/>
  <c r="G30" i="2"/>
  <c r="J29" i="2"/>
  <c r="M28" i="2"/>
  <c r="K27" i="2"/>
  <c r="C27" i="2"/>
  <c r="O26" i="2"/>
  <c r="J26" i="2"/>
  <c r="F26" i="2"/>
  <c r="B26" i="2"/>
  <c r="M25" i="2"/>
  <c r="I25" i="2"/>
  <c r="E25" i="2"/>
  <c r="A25" i="2"/>
  <c r="L24" i="2"/>
  <c r="H24" i="2"/>
  <c r="D24" i="2"/>
  <c r="O23" i="2"/>
  <c r="K23" i="2"/>
  <c r="G23" i="2"/>
  <c r="C23" i="2"/>
  <c r="N22" i="2"/>
  <c r="J22" i="2"/>
  <c r="F22" i="2"/>
  <c r="B22" i="2"/>
  <c r="M21" i="2"/>
  <c r="I21" i="2"/>
  <c r="E21" i="2"/>
  <c r="A21" i="2"/>
  <c r="L20" i="2"/>
  <c r="H20" i="2"/>
  <c r="D20" i="2"/>
  <c r="O19" i="2"/>
  <c r="K19" i="2"/>
  <c r="G19" i="2"/>
  <c r="C19" i="2"/>
  <c r="N18" i="2"/>
  <c r="J18" i="2"/>
  <c r="F18" i="2"/>
  <c r="B18" i="2"/>
  <c r="M17" i="2"/>
  <c r="I17" i="2"/>
  <c r="E17" i="2"/>
  <c r="A17" i="2"/>
  <c r="L16" i="2"/>
  <c r="H16" i="2"/>
  <c r="D16" i="2"/>
  <c r="O15" i="2"/>
  <c r="K15" i="2"/>
  <c r="G15" i="2"/>
  <c r="C15" i="2"/>
  <c r="N14" i="2"/>
  <c r="J14" i="2"/>
  <c r="F14" i="2"/>
  <c r="B14" i="2"/>
  <c r="M13" i="2"/>
  <c r="I13" i="2"/>
  <c r="E13" i="2"/>
  <c r="A13" i="2"/>
  <c r="L12" i="2"/>
  <c r="H12" i="2"/>
  <c r="D12" i="2"/>
  <c r="O11" i="2"/>
  <c r="K11" i="2"/>
  <c r="G11" i="2"/>
  <c r="C11" i="2"/>
  <c r="N10" i="2"/>
  <c r="J10" i="2"/>
  <c r="F10" i="2"/>
  <c r="B10" i="2"/>
  <c r="M9" i="2"/>
  <c r="I9" i="2"/>
  <c r="E9" i="2"/>
  <c r="A9" i="2"/>
  <c r="L8" i="2"/>
  <c r="H8" i="2"/>
  <c r="D8" i="2"/>
  <c r="O7" i="2"/>
  <c r="K7" i="2"/>
  <c r="G7" i="2"/>
  <c r="C7" i="2"/>
  <c r="N6" i="2"/>
  <c r="J6" i="2"/>
  <c r="F6" i="2"/>
  <c r="B6" i="2"/>
  <c r="M5" i="2"/>
  <c r="I5" i="2"/>
  <c r="E5" i="2"/>
  <c r="A5" i="2"/>
  <c r="L4" i="2"/>
  <c r="H4" i="2"/>
  <c r="D4" i="2"/>
  <c r="M3" i="2"/>
  <c r="I3" i="2"/>
  <c r="E3" i="2"/>
  <c r="A3" i="2"/>
  <c r="O37" i="1"/>
  <c r="K37" i="1"/>
  <c r="G37" i="1"/>
  <c r="P36" i="1"/>
  <c r="L36" i="1"/>
  <c r="H36" i="1"/>
  <c r="D36" i="1"/>
  <c r="M35" i="1"/>
  <c r="I35" i="1"/>
  <c r="E35" i="1"/>
  <c r="T34" i="1"/>
  <c r="P34" i="1"/>
  <c r="L34" i="1"/>
  <c r="H34" i="1"/>
  <c r="D34" i="1"/>
  <c r="N33" i="1"/>
  <c r="J33" i="1"/>
  <c r="F33" i="1"/>
  <c r="B33" i="1"/>
  <c r="T32" i="1"/>
  <c r="P32" i="1"/>
  <c r="L32" i="1"/>
  <c r="H32" i="1"/>
  <c r="D32" i="1"/>
  <c r="N31" i="1"/>
  <c r="J31" i="1"/>
  <c r="F31" i="1"/>
  <c r="B31" i="1"/>
  <c r="T30" i="1"/>
  <c r="P30" i="1"/>
  <c r="L30" i="1"/>
  <c r="H30" i="1"/>
  <c r="D30" i="1"/>
  <c r="N29" i="1"/>
  <c r="J29" i="1"/>
  <c r="F29" i="1"/>
  <c r="B29" i="1"/>
  <c r="T28" i="1"/>
  <c r="P28" i="1"/>
  <c r="L28" i="1"/>
  <c r="H28" i="1"/>
  <c r="D28" i="1"/>
  <c r="N27" i="1"/>
  <c r="J27" i="1"/>
  <c r="F27" i="1"/>
  <c r="B27" i="1"/>
  <c r="T26" i="1"/>
  <c r="P26" i="1"/>
  <c r="L26" i="1"/>
  <c r="H26" i="1"/>
  <c r="D26" i="1"/>
  <c r="N25" i="1"/>
  <c r="J25" i="1"/>
  <c r="F25" i="1"/>
  <c r="B25" i="1"/>
  <c r="T24" i="1"/>
  <c r="P24" i="1"/>
  <c r="L24" i="1"/>
  <c r="H24" i="1"/>
  <c r="D24" i="1"/>
  <c r="N23" i="1"/>
  <c r="J23" i="1"/>
  <c r="F23" i="1"/>
  <c r="B23" i="1"/>
  <c r="T22" i="1"/>
  <c r="P22" i="1"/>
  <c r="L22" i="1"/>
  <c r="H22" i="1"/>
  <c r="D22" i="1"/>
  <c r="N21" i="1"/>
  <c r="J21" i="1"/>
  <c r="F21" i="1"/>
  <c r="B21" i="1"/>
  <c r="T20" i="1"/>
  <c r="P20" i="1"/>
  <c r="L20" i="1"/>
  <c r="H20" i="1"/>
  <c r="D20" i="1"/>
  <c r="F37" i="2"/>
  <c r="F36" i="2"/>
  <c r="F35" i="2"/>
  <c r="G34" i="2"/>
  <c r="J33" i="2"/>
  <c r="M32" i="2"/>
  <c r="C30" i="2"/>
  <c r="F29" i="2"/>
  <c r="I28" i="2"/>
  <c r="H27" i="2"/>
  <c r="N26" i="2"/>
  <c r="I26" i="2"/>
  <c r="E26" i="2"/>
  <c r="A26" i="2"/>
  <c r="L25" i="2"/>
  <c r="H25" i="2"/>
  <c r="D25" i="2"/>
  <c r="O24" i="2"/>
  <c r="K24" i="2"/>
  <c r="G24" i="2"/>
  <c r="C24" i="2"/>
  <c r="N23" i="2"/>
  <c r="J23" i="2"/>
  <c r="F23" i="2"/>
  <c r="B23" i="2"/>
  <c r="M22" i="2"/>
  <c r="I22" i="2"/>
  <c r="E22" i="2"/>
  <c r="A22" i="2"/>
  <c r="L21" i="2"/>
  <c r="H21" i="2"/>
  <c r="D21" i="2"/>
  <c r="O20" i="2"/>
  <c r="K20" i="2"/>
  <c r="G20" i="2"/>
  <c r="C20" i="2"/>
  <c r="N19" i="2"/>
  <c r="J19" i="2"/>
  <c r="F19" i="2"/>
  <c r="B19" i="2"/>
  <c r="M18" i="2"/>
  <c r="I18" i="2"/>
  <c r="E18" i="2"/>
  <c r="A18" i="2"/>
  <c r="L17" i="2"/>
  <c r="H17" i="2"/>
  <c r="D17" i="2"/>
  <c r="O16" i="2"/>
  <c r="K16" i="2"/>
  <c r="G16" i="2"/>
  <c r="C16" i="2"/>
  <c r="N15" i="2"/>
  <c r="J15" i="2"/>
  <c r="F15" i="2"/>
  <c r="B15" i="2"/>
  <c r="M14" i="2"/>
  <c r="I14" i="2"/>
  <c r="E14" i="2"/>
  <c r="A14" i="2"/>
  <c r="L13" i="2"/>
  <c r="H13" i="2"/>
  <c r="D13" i="2"/>
  <c r="O12" i="2"/>
  <c r="K12" i="2"/>
  <c r="G12" i="2"/>
  <c r="C12" i="2"/>
  <c r="N11" i="2"/>
  <c r="J11" i="2"/>
  <c r="F11" i="2"/>
  <c r="B11" i="2"/>
  <c r="M10" i="2"/>
  <c r="I10" i="2"/>
  <c r="E10" i="2"/>
  <c r="A10" i="2"/>
  <c r="L9" i="2"/>
  <c r="H9" i="2"/>
  <c r="D9" i="2"/>
  <c r="O8" i="2"/>
  <c r="K8" i="2"/>
  <c r="G8" i="2"/>
  <c r="C8" i="2"/>
  <c r="N7" i="2"/>
  <c r="J7" i="2"/>
  <c r="F7" i="2"/>
  <c r="B7" i="2"/>
  <c r="M6" i="2"/>
  <c r="I6" i="2"/>
  <c r="E6" i="2"/>
  <c r="A6" i="2"/>
  <c r="L5" i="2"/>
  <c r="H5" i="2"/>
  <c r="D5" i="2"/>
  <c r="O4" i="2"/>
  <c r="K4" i="2"/>
  <c r="G4" i="2"/>
  <c r="C4" i="2"/>
  <c r="V3" i="2"/>
  <c r="L3" i="2"/>
  <c r="H3" i="2"/>
  <c r="D3" i="2"/>
  <c r="N37" i="1"/>
  <c r="J37" i="1"/>
  <c r="F37" i="1"/>
  <c r="O36" i="1"/>
  <c r="K36" i="1"/>
  <c r="G36" i="1"/>
  <c r="P35" i="1"/>
  <c r="L35" i="1"/>
  <c r="H35" i="1"/>
  <c r="D35" i="1"/>
  <c r="S34" i="1"/>
  <c r="O34" i="1"/>
  <c r="K34" i="1"/>
  <c r="G34" i="1"/>
  <c r="C34" i="1"/>
  <c r="M33" i="1"/>
  <c r="I33" i="1"/>
  <c r="E33" i="1"/>
  <c r="A33" i="1"/>
  <c r="S32" i="1"/>
  <c r="O32" i="1"/>
  <c r="K32" i="1"/>
  <c r="G32" i="1"/>
  <c r="C32" i="1"/>
  <c r="M31" i="1"/>
  <c r="I31" i="1"/>
  <c r="E31" i="1"/>
  <c r="A31" i="1"/>
  <c r="S30" i="1"/>
  <c r="O30" i="1"/>
  <c r="K30" i="1"/>
  <c r="G30" i="1"/>
  <c r="C30" i="1"/>
  <c r="M29" i="1"/>
  <c r="I29" i="1"/>
  <c r="E29" i="1"/>
  <c r="A29" i="1"/>
  <c r="S28" i="1"/>
  <c r="O28" i="1"/>
  <c r="K28" i="1"/>
  <c r="G28" i="1"/>
  <c r="C28" i="1"/>
  <c r="M27" i="1"/>
  <c r="I27" i="1"/>
  <c r="E27" i="1"/>
  <c r="A27" i="1"/>
  <c r="S26" i="1"/>
  <c r="O26" i="1"/>
  <c r="K26" i="1"/>
  <c r="G26" i="1"/>
  <c r="C26" i="1"/>
  <c r="M25" i="1"/>
  <c r="I25" i="1"/>
  <c r="E25" i="1"/>
  <c r="A25" i="1"/>
  <c r="S24" i="1"/>
  <c r="O24" i="1"/>
  <c r="K24" i="1"/>
  <c r="G24" i="1"/>
  <c r="C24" i="1"/>
  <c r="M23" i="1"/>
  <c r="I23" i="1"/>
  <c r="E23" i="1"/>
  <c r="A23" i="1"/>
  <c r="S22" i="1"/>
  <c r="O22" i="1"/>
  <c r="K22" i="1"/>
  <c r="G22" i="1"/>
  <c r="C22" i="1"/>
  <c r="C34" i="2"/>
  <c r="F33" i="2"/>
  <c r="I32" i="2"/>
  <c r="L31" i="2"/>
  <c r="O30" i="2"/>
  <c r="B29" i="2"/>
  <c r="E28" i="2"/>
  <c r="O27" i="2"/>
  <c r="G27" i="2"/>
  <c r="M26" i="2"/>
  <c r="H26" i="2"/>
  <c r="D26" i="2"/>
  <c r="O25" i="2"/>
  <c r="K25" i="2"/>
  <c r="G25" i="2"/>
  <c r="C25" i="2"/>
  <c r="N24" i="2"/>
  <c r="J24" i="2"/>
  <c r="F24" i="2"/>
  <c r="B24" i="2"/>
  <c r="M23" i="2"/>
  <c r="I23" i="2"/>
  <c r="E23" i="2"/>
  <c r="A23" i="2"/>
  <c r="L22" i="2"/>
  <c r="H22" i="2"/>
  <c r="D22" i="2"/>
  <c r="O21" i="2"/>
  <c r="K21" i="2"/>
  <c r="G21" i="2"/>
  <c r="C21" i="2"/>
  <c r="N20" i="2"/>
  <c r="J20" i="2"/>
  <c r="F20" i="2"/>
  <c r="B20" i="2"/>
  <c r="M19" i="2"/>
  <c r="I19" i="2"/>
  <c r="E19" i="2"/>
  <c r="A19" i="2"/>
  <c r="L18" i="2"/>
  <c r="H18" i="2"/>
  <c r="D18" i="2"/>
  <c r="O17" i="2"/>
  <c r="K17" i="2"/>
  <c r="G17" i="2"/>
  <c r="C17" i="2"/>
  <c r="N16" i="2"/>
  <c r="J16" i="2"/>
  <c r="F16" i="2"/>
  <c r="B16" i="2"/>
  <c r="M15" i="2"/>
  <c r="I15" i="2"/>
  <c r="E15" i="2"/>
  <c r="A15" i="2"/>
  <c r="L14" i="2"/>
  <c r="H14" i="2"/>
  <c r="D14" i="2"/>
  <c r="O13" i="2"/>
  <c r="K13" i="2"/>
  <c r="G13" i="2"/>
  <c r="C13" i="2"/>
  <c r="N12" i="2"/>
  <c r="J12" i="2"/>
  <c r="F12" i="2"/>
  <c r="B12" i="2"/>
  <c r="M11" i="2"/>
  <c r="I11" i="2"/>
  <c r="E11" i="2"/>
  <c r="A11" i="2"/>
  <c r="L10" i="2"/>
  <c r="H10" i="2"/>
  <c r="D10" i="2"/>
  <c r="O9" i="2"/>
  <c r="K9" i="2"/>
  <c r="G9" i="2"/>
  <c r="C9" i="2"/>
  <c r="N8" i="2"/>
  <c r="J8" i="2"/>
  <c r="F8" i="2"/>
  <c r="B8" i="2"/>
  <c r="M7" i="2"/>
  <c r="I7" i="2"/>
  <c r="E7" i="2"/>
  <c r="A7" i="2"/>
  <c r="L6" i="2"/>
  <c r="H6" i="2"/>
  <c r="D6" i="2"/>
  <c r="O5" i="2"/>
  <c r="K5" i="2"/>
  <c r="G5" i="2"/>
  <c r="C5" i="2"/>
  <c r="N4" i="2"/>
  <c r="J4" i="2"/>
  <c r="F4" i="2"/>
  <c r="B4" i="2"/>
  <c r="O3" i="2"/>
  <c r="K3" i="2"/>
  <c r="G3" i="2"/>
  <c r="C3" i="2"/>
  <c r="M37" i="1"/>
  <c r="I37" i="1"/>
  <c r="E37" i="1"/>
  <c r="N36" i="1"/>
  <c r="J36" i="1"/>
  <c r="F36" i="1"/>
  <c r="O35" i="1"/>
  <c r="K35" i="1"/>
  <c r="G35" i="1"/>
  <c r="N34" i="1"/>
  <c r="J34" i="1"/>
  <c r="F34" i="1"/>
  <c r="B34" i="1"/>
  <c r="T33" i="1"/>
  <c r="P33" i="1"/>
  <c r="L33" i="1"/>
  <c r="H33" i="1"/>
  <c r="D33" i="1"/>
  <c r="N32" i="1"/>
  <c r="J32" i="1"/>
  <c r="F32" i="1"/>
  <c r="B32" i="1"/>
  <c r="T31" i="1"/>
  <c r="P31" i="1"/>
  <c r="L31" i="1"/>
  <c r="H31" i="1"/>
  <c r="D31" i="1"/>
  <c r="N30" i="1"/>
  <c r="J30" i="1"/>
  <c r="F30" i="1"/>
  <c r="B30" i="1"/>
  <c r="T29" i="1"/>
  <c r="P29" i="1"/>
  <c r="L29" i="1"/>
  <c r="H29" i="1"/>
  <c r="D29" i="1"/>
  <c r="N28" i="1"/>
  <c r="J28" i="1"/>
  <c r="F28" i="1"/>
  <c r="B28" i="1"/>
  <c r="T27" i="1"/>
  <c r="P27" i="1"/>
  <c r="L27" i="1"/>
  <c r="H27" i="1"/>
  <c r="D27" i="1"/>
  <c r="N26" i="1"/>
  <c r="J26" i="1"/>
  <c r="F26" i="1"/>
  <c r="B26" i="1"/>
  <c r="T25" i="1"/>
  <c r="P25" i="1"/>
  <c r="L25" i="1"/>
  <c r="H25" i="1"/>
  <c r="D25" i="1"/>
  <c r="N24" i="1"/>
  <c r="J24" i="1"/>
  <c r="F24" i="1"/>
  <c r="B24" i="1"/>
  <c r="T23" i="1"/>
  <c r="P23" i="1"/>
  <c r="L23" i="1"/>
  <c r="H23" i="1"/>
  <c r="D23" i="1"/>
  <c r="N22" i="1"/>
  <c r="J22" i="1"/>
  <c r="F22" i="1"/>
  <c r="B22" i="1"/>
  <c r="T21" i="1"/>
  <c r="P21" i="1"/>
  <c r="L21" i="1"/>
  <c r="H21" i="1"/>
  <c r="D21" i="1"/>
  <c r="N20" i="1"/>
  <c r="J20" i="1"/>
  <c r="F20" i="1"/>
  <c r="B20" i="1"/>
  <c r="T19" i="1"/>
  <c r="N36" i="2"/>
  <c r="N35" i="2"/>
  <c r="O34" i="2"/>
  <c r="B33" i="2"/>
  <c r="E32" i="2"/>
  <c r="H31" i="2"/>
  <c r="K30" i="2"/>
  <c r="N29" i="2"/>
  <c r="A28" i="2"/>
  <c r="L27" i="2"/>
  <c r="D27" i="2"/>
  <c r="K26" i="2"/>
  <c r="G26" i="2"/>
  <c r="C26" i="2"/>
  <c r="N25" i="2"/>
  <c r="J25" i="2"/>
  <c r="F25" i="2"/>
  <c r="B25" i="2"/>
  <c r="M24" i="2"/>
  <c r="I24" i="2"/>
  <c r="E24" i="2"/>
  <c r="A24" i="2"/>
  <c r="L23" i="2"/>
  <c r="H23" i="2"/>
  <c r="D23" i="2"/>
  <c r="O22" i="2"/>
  <c r="K22" i="2"/>
  <c r="G22" i="2"/>
  <c r="C22" i="2"/>
  <c r="N21" i="2"/>
  <c r="J21" i="2"/>
  <c r="F21" i="2"/>
  <c r="B21" i="2"/>
  <c r="M20" i="2"/>
  <c r="I20" i="2"/>
  <c r="E20" i="2"/>
  <c r="A20" i="2"/>
  <c r="L19" i="2"/>
  <c r="H19" i="2"/>
  <c r="D19" i="2"/>
  <c r="O18" i="2"/>
  <c r="K18" i="2"/>
  <c r="G18" i="2"/>
  <c r="C18" i="2"/>
  <c r="N17" i="2"/>
  <c r="J17" i="2"/>
  <c r="F17" i="2"/>
  <c r="B17" i="2"/>
  <c r="M16" i="2"/>
  <c r="I16" i="2"/>
  <c r="E16" i="2"/>
  <c r="A16" i="2"/>
  <c r="L15" i="2"/>
  <c r="H15" i="2"/>
  <c r="D15" i="2"/>
  <c r="O14" i="2"/>
  <c r="K14" i="2"/>
  <c r="G14" i="2"/>
  <c r="C14" i="2"/>
  <c r="N13" i="2"/>
  <c r="J13" i="2"/>
  <c r="F13" i="2"/>
  <c r="B13" i="2"/>
  <c r="M12" i="2"/>
  <c r="I12" i="2"/>
  <c r="E12" i="2"/>
  <c r="A12" i="2"/>
  <c r="L11" i="2"/>
  <c r="H11" i="2"/>
  <c r="D11" i="2"/>
  <c r="O10" i="2"/>
  <c r="K10" i="2"/>
  <c r="G10" i="2"/>
  <c r="C10" i="2"/>
  <c r="N9" i="2"/>
  <c r="J9" i="2"/>
  <c r="F9" i="2"/>
  <c r="B9" i="2"/>
  <c r="M8" i="2"/>
  <c r="I8" i="2"/>
  <c r="E8" i="2"/>
  <c r="A8" i="2"/>
  <c r="L7" i="2"/>
  <c r="H7" i="2"/>
  <c r="D7" i="2"/>
  <c r="O6" i="2"/>
  <c r="K6" i="2"/>
  <c r="G6" i="2"/>
  <c r="C6" i="2"/>
  <c r="N5" i="2"/>
  <c r="J5" i="2"/>
  <c r="F5" i="2"/>
  <c r="B5" i="2"/>
  <c r="M4" i="2"/>
  <c r="I4" i="2"/>
  <c r="E4" i="2"/>
  <c r="A4" i="2"/>
  <c r="S3" i="2"/>
  <c r="N3" i="2"/>
  <c r="J3" i="2"/>
  <c r="F3" i="2"/>
  <c r="B3" i="2"/>
  <c r="P37" i="1"/>
  <c r="L37" i="1"/>
  <c r="H37" i="1"/>
  <c r="D37" i="1"/>
  <c r="M36" i="1"/>
  <c r="I36" i="1"/>
  <c r="E36" i="1"/>
  <c r="N35" i="1"/>
  <c r="J35" i="1"/>
  <c r="F35" i="1"/>
  <c r="M34" i="1"/>
  <c r="I34" i="1"/>
  <c r="E34" i="1"/>
  <c r="A34" i="1"/>
  <c r="S33" i="1"/>
  <c r="O33" i="1"/>
  <c r="K33" i="1"/>
  <c r="G33" i="1"/>
  <c r="C33" i="1"/>
  <c r="M32" i="1"/>
  <c r="I32" i="1"/>
  <c r="E32" i="1"/>
  <c r="A32" i="1"/>
  <c r="S31" i="1"/>
  <c r="O31" i="1"/>
  <c r="K31" i="1"/>
  <c r="G31" i="1"/>
  <c r="C31" i="1"/>
  <c r="M30" i="1"/>
  <c r="I30" i="1"/>
  <c r="E30" i="1"/>
  <c r="A30" i="1"/>
  <c r="S29" i="1"/>
  <c r="O29" i="1"/>
  <c r="K29" i="1"/>
  <c r="G29" i="1"/>
  <c r="C29" i="1"/>
  <c r="M28" i="1"/>
  <c r="I28" i="1"/>
  <c r="E28" i="1"/>
  <c r="A28" i="1"/>
  <c r="S27" i="1"/>
  <c r="O27" i="1"/>
  <c r="K27" i="1"/>
  <c r="G27" i="1"/>
  <c r="C27" i="1"/>
  <c r="M26" i="1"/>
  <c r="I26" i="1"/>
  <c r="E26" i="1"/>
  <c r="A26" i="1"/>
  <c r="S25" i="1"/>
  <c r="O25" i="1"/>
  <c r="K25" i="1"/>
  <c r="G25" i="1"/>
  <c r="C25" i="1"/>
  <c r="M24" i="1"/>
  <c r="I24" i="1"/>
  <c r="E24" i="1"/>
  <c r="A24" i="1"/>
  <c r="S23" i="1"/>
  <c r="O23" i="1"/>
  <c r="K23" i="1"/>
  <c r="G23" i="1"/>
  <c r="C23" i="1"/>
  <c r="M22" i="1"/>
  <c r="I22" i="1"/>
  <c r="E22" i="1"/>
  <c r="A22" i="1"/>
  <c r="S21" i="1"/>
  <c r="O21" i="1"/>
  <c r="K21" i="1"/>
  <c r="G21" i="1"/>
  <c r="C21" i="1"/>
  <c r="E21" i="1"/>
  <c r="I20" i="1"/>
  <c r="A20" i="1"/>
  <c r="P19" i="1"/>
  <c r="L19" i="1"/>
  <c r="H19" i="1"/>
  <c r="D19" i="1"/>
  <c r="N18" i="1"/>
  <c r="J18" i="1"/>
  <c r="F18" i="1"/>
  <c r="B18" i="1"/>
  <c r="T17" i="1"/>
  <c r="P17" i="1"/>
  <c r="L17" i="1"/>
  <c r="H17" i="1"/>
  <c r="D17" i="1"/>
  <c r="N16" i="1"/>
  <c r="J16" i="1"/>
  <c r="F16" i="1"/>
  <c r="B16" i="1"/>
  <c r="T15" i="1"/>
  <c r="P15" i="1"/>
  <c r="L15" i="1"/>
  <c r="H15" i="1"/>
  <c r="D15" i="1"/>
  <c r="N14" i="1"/>
  <c r="J14" i="1"/>
  <c r="F14" i="1"/>
  <c r="B14" i="1"/>
  <c r="T13" i="1"/>
  <c r="P13" i="1"/>
  <c r="L13" i="1"/>
  <c r="H13" i="1"/>
  <c r="D13" i="1"/>
  <c r="N12" i="1"/>
  <c r="J12" i="1"/>
  <c r="F12" i="1"/>
  <c r="B12" i="1"/>
  <c r="T11" i="1"/>
  <c r="P11" i="1"/>
  <c r="L11" i="1"/>
  <c r="H11" i="1"/>
  <c r="D11" i="1"/>
  <c r="N10" i="1"/>
  <c r="J10" i="1"/>
  <c r="F10" i="1"/>
  <c r="B10" i="1"/>
  <c r="T9" i="1"/>
  <c r="P9" i="1"/>
  <c r="L9" i="1"/>
  <c r="H9" i="1"/>
  <c r="D9" i="1"/>
  <c r="N8" i="1"/>
  <c r="J8" i="1"/>
  <c r="F8" i="1"/>
  <c r="B8" i="1"/>
  <c r="T7" i="1"/>
  <c r="P7" i="1"/>
  <c r="L7" i="1"/>
  <c r="H7" i="1"/>
  <c r="D7" i="1"/>
  <c r="N6" i="1"/>
  <c r="J6" i="1"/>
  <c r="F6" i="1"/>
  <c r="B6" i="1"/>
  <c r="T5" i="1"/>
  <c r="P5" i="1"/>
  <c r="L5" i="1"/>
  <c r="H5" i="1"/>
  <c r="D5" i="1"/>
  <c r="N4" i="1"/>
  <c r="J4" i="1"/>
  <c r="F4" i="1"/>
  <c r="B4" i="1"/>
  <c r="M3" i="1"/>
  <c r="I3" i="1"/>
  <c r="E3" i="1"/>
  <c r="A3" i="1"/>
  <c r="E5" i="1"/>
  <c r="G4" i="1"/>
  <c r="N3" i="1"/>
  <c r="A21" i="1"/>
  <c r="O20" i="1"/>
  <c r="G20" i="1"/>
  <c r="O19" i="1"/>
  <c r="K19" i="1"/>
  <c r="G19" i="1"/>
  <c r="C19" i="1"/>
  <c r="M18" i="1"/>
  <c r="I18" i="1"/>
  <c r="E18" i="1"/>
  <c r="A18" i="1"/>
  <c r="S17" i="1"/>
  <c r="O17" i="1"/>
  <c r="K17" i="1"/>
  <c r="G17" i="1"/>
  <c r="C17" i="1"/>
  <c r="M16" i="1"/>
  <c r="I16" i="1"/>
  <c r="E16" i="1"/>
  <c r="A16" i="1"/>
  <c r="S15" i="1"/>
  <c r="O15" i="1"/>
  <c r="K15" i="1"/>
  <c r="G15" i="1"/>
  <c r="C15" i="1"/>
  <c r="M14" i="1"/>
  <c r="I14" i="1"/>
  <c r="E14" i="1"/>
  <c r="A14" i="1"/>
  <c r="S13" i="1"/>
  <c r="O13" i="1"/>
  <c r="K13" i="1"/>
  <c r="G13" i="1"/>
  <c r="C13" i="1"/>
  <c r="M12" i="1"/>
  <c r="I12" i="1"/>
  <c r="E12" i="1"/>
  <c r="A12" i="1"/>
  <c r="S11" i="1"/>
  <c r="O11" i="1"/>
  <c r="K11" i="1"/>
  <c r="G11" i="1"/>
  <c r="C11" i="1"/>
  <c r="M10" i="1"/>
  <c r="I10" i="1"/>
  <c r="E10" i="1"/>
  <c r="A10" i="1"/>
  <c r="S9" i="1"/>
  <c r="O9" i="1"/>
  <c r="K9" i="1"/>
  <c r="G9" i="1"/>
  <c r="C9" i="1"/>
  <c r="M8" i="1"/>
  <c r="I8" i="1"/>
  <c r="E8" i="1"/>
  <c r="A8" i="1"/>
  <c r="S7" i="1"/>
  <c r="O7" i="1"/>
  <c r="K7" i="1"/>
  <c r="G7" i="1"/>
  <c r="C7" i="1"/>
  <c r="M6" i="1"/>
  <c r="I6" i="1"/>
  <c r="E6" i="1"/>
  <c r="A6" i="1"/>
  <c r="S5" i="1"/>
  <c r="O5" i="1"/>
  <c r="K5" i="1"/>
  <c r="G5" i="1"/>
  <c r="C5" i="1"/>
  <c r="M4" i="1"/>
  <c r="I4" i="1"/>
  <c r="E4" i="1"/>
  <c r="A4" i="1"/>
  <c r="T3" i="1"/>
  <c r="P3" i="1"/>
  <c r="L3" i="1"/>
  <c r="H3" i="1"/>
  <c r="D3" i="1"/>
  <c r="C4" i="1"/>
  <c r="F3" i="1"/>
  <c r="M21" i="1"/>
  <c r="M20" i="1"/>
  <c r="E20" i="1"/>
  <c r="S19" i="1"/>
  <c r="N19" i="1"/>
  <c r="J19" i="1"/>
  <c r="F19" i="1"/>
  <c r="B19" i="1"/>
  <c r="T18" i="1"/>
  <c r="P18" i="1"/>
  <c r="L18" i="1"/>
  <c r="H18" i="1"/>
  <c r="D18" i="1"/>
  <c r="N17" i="1"/>
  <c r="J17" i="1"/>
  <c r="F17" i="1"/>
  <c r="B17" i="1"/>
  <c r="T16" i="1"/>
  <c r="P16" i="1"/>
  <c r="L16" i="1"/>
  <c r="H16" i="1"/>
  <c r="D16" i="1"/>
  <c r="N15" i="1"/>
  <c r="J15" i="1"/>
  <c r="F15" i="1"/>
  <c r="B15" i="1"/>
  <c r="T14" i="1"/>
  <c r="P14" i="1"/>
  <c r="L14" i="1"/>
  <c r="H14" i="1"/>
  <c r="D14" i="1"/>
  <c r="N13" i="1"/>
  <c r="J13" i="1"/>
  <c r="F13" i="1"/>
  <c r="B13" i="1"/>
  <c r="T12" i="1"/>
  <c r="P12" i="1"/>
  <c r="L12" i="1"/>
  <c r="H12" i="1"/>
  <c r="D12" i="1"/>
  <c r="N11" i="1"/>
  <c r="J11" i="1"/>
  <c r="F11" i="1"/>
  <c r="B11" i="1"/>
  <c r="T10" i="1"/>
  <c r="P10" i="1"/>
  <c r="L10" i="1"/>
  <c r="H10" i="1"/>
  <c r="D10" i="1"/>
  <c r="N9" i="1"/>
  <c r="J9" i="1"/>
  <c r="F9" i="1"/>
  <c r="B9" i="1"/>
  <c r="T8" i="1"/>
  <c r="P8" i="1"/>
  <c r="L8" i="1"/>
  <c r="H8" i="1"/>
  <c r="D8" i="1"/>
  <c r="N7" i="1"/>
  <c r="J7" i="1"/>
  <c r="F7" i="1"/>
  <c r="B7" i="1"/>
  <c r="T6" i="1"/>
  <c r="P6" i="1"/>
  <c r="L6" i="1"/>
  <c r="H6" i="1"/>
  <c r="D6" i="1"/>
  <c r="N5" i="1"/>
  <c r="J5" i="1"/>
  <c r="F5" i="1"/>
  <c r="B5" i="1"/>
  <c r="T4" i="1"/>
  <c r="P4" i="1"/>
  <c r="L4" i="1"/>
  <c r="H4" i="1"/>
  <c r="D4" i="1"/>
  <c r="S3" i="1"/>
  <c r="O3" i="1"/>
  <c r="K3" i="1"/>
  <c r="G3" i="1"/>
  <c r="C3" i="1"/>
  <c r="O6" i="1"/>
  <c r="A5" i="1"/>
  <c r="O4" i="1"/>
  <c r="V3" i="1"/>
  <c r="J3" i="1"/>
  <c r="B3" i="1"/>
  <c r="I21" i="1"/>
  <c r="S20" i="1"/>
  <c r="K20" i="1"/>
  <c r="C20" i="1"/>
  <c r="M19" i="1"/>
  <c r="I19" i="1"/>
  <c r="E19" i="1"/>
  <c r="A19" i="1"/>
  <c r="S18" i="1"/>
  <c r="O18" i="1"/>
  <c r="K18" i="1"/>
  <c r="G18" i="1"/>
  <c r="C18" i="1"/>
  <c r="M17" i="1"/>
  <c r="I17" i="1"/>
  <c r="E17" i="1"/>
  <c r="A17" i="1"/>
  <c r="S16" i="1"/>
  <c r="O16" i="1"/>
  <c r="K16" i="1"/>
  <c r="G16" i="1"/>
  <c r="C16" i="1"/>
  <c r="M15" i="1"/>
  <c r="I15" i="1"/>
  <c r="E15" i="1"/>
  <c r="A15" i="1"/>
  <c r="S14" i="1"/>
  <c r="O14" i="1"/>
  <c r="K14" i="1"/>
  <c r="G14" i="1"/>
  <c r="C14" i="1"/>
  <c r="M13" i="1"/>
  <c r="I13" i="1"/>
  <c r="E13" i="1"/>
  <c r="A13" i="1"/>
  <c r="S12" i="1"/>
  <c r="O12" i="1"/>
  <c r="K12" i="1"/>
  <c r="G12" i="1"/>
  <c r="C12" i="1"/>
  <c r="M11" i="1"/>
  <c r="I11" i="1"/>
  <c r="E11" i="1"/>
  <c r="A11" i="1"/>
  <c r="S10" i="1"/>
  <c r="O10" i="1"/>
  <c r="K10" i="1"/>
  <c r="G10" i="1"/>
  <c r="C10" i="1"/>
  <c r="M9" i="1"/>
  <c r="I9" i="1"/>
  <c r="E9" i="1"/>
  <c r="A9" i="1"/>
  <c r="S8" i="1"/>
  <c r="O8" i="1"/>
  <c r="K8" i="1"/>
  <c r="G8" i="1"/>
  <c r="C8" i="1"/>
  <c r="M7" i="1"/>
  <c r="I7" i="1"/>
  <c r="E7" i="1"/>
  <c r="A7" i="1"/>
  <c r="S6" i="1"/>
  <c r="K6" i="1"/>
  <c r="G6" i="1"/>
  <c r="C6" i="1"/>
  <c r="M5" i="1"/>
  <c r="I5" i="1"/>
  <c r="S4" i="1"/>
  <c r="K4" i="1"/>
  <c r="K4" i="3" l="1"/>
  <c r="I5" i="3"/>
  <c r="M5" i="3"/>
  <c r="G6" i="3"/>
  <c r="K6" i="3"/>
  <c r="E7" i="3"/>
  <c r="I7" i="3"/>
  <c r="M7" i="3"/>
  <c r="G8" i="3"/>
  <c r="K8" i="3"/>
  <c r="E9" i="3"/>
  <c r="I9" i="3"/>
  <c r="M9" i="3"/>
  <c r="G10" i="3"/>
  <c r="K10" i="3"/>
  <c r="E11" i="3"/>
  <c r="I11" i="3"/>
  <c r="M11" i="3"/>
  <c r="G12" i="3"/>
  <c r="K12" i="3"/>
  <c r="E13" i="3"/>
  <c r="I13" i="3"/>
  <c r="M13" i="3"/>
  <c r="G14" i="3"/>
  <c r="K14" i="3"/>
  <c r="E15" i="3"/>
  <c r="I15" i="3"/>
  <c r="M15" i="3"/>
  <c r="G16" i="3"/>
  <c r="K16" i="3"/>
  <c r="E17" i="3"/>
  <c r="I17" i="3"/>
  <c r="M17" i="3"/>
  <c r="G18" i="3"/>
  <c r="K18" i="3"/>
  <c r="E19" i="3"/>
  <c r="I19" i="3"/>
  <c r="M19" i="3"/>
  <c r="K20" i="3"/>
  <c r="I21" i="3"/>
  <c r="J3" i="3"/>
  <c r="G3" i="3"/>
  <c r="K3" i="3"/>
  <c r="K44" i="1"/>
  <c r="J44" i="1"/>
  <c r="M44" i="1"/>
  <c r="M45" i="1" s="1"/>
  <c r="L44" i="1"/>
  <c r="D4" i="3"/>
  <c r="Q4" i="1"/>
  <c r="H4" i="3"/>
  <c r="L4" i="3"/>
  <c r="T4" i="3"/>
  <c r="F5" i="3"/>
  <c r="J5" i="3"/>
  <c r="N5" i="3"/>
  <c r="D6" i="3"/>
  <c r="Q6" i="1"/>
  <c r="H6" i="3"/>
  <c r="L6" i="3"/>
  <c r="T6" i="3"/>
  <c r="F7" i="3"/>
  <c r="J7" i="3"/>
  <c r="N7" i="3"/>
  <c r="D8" i="3"/>
  <c r="Q8" i="1"/>
  <c r="H8" i="3"/>
  <c r="L8" i="3"/>
  <c r="T8" i="3"/>
  <c r="F9" i="3"/>
  <c r="J9" i="3"/>
  <c r="N9" i="3"/>
  <c r="D10" i="3"/>
  <c r="Q10" i="1"/>
  <c r="H10" i="3"/>
  <c r="L10" i="3"/>
  <c r="T10" i="3"/>
  <c r="F11" i="3"/>
  <c r="J11" i="3"/>
  <c r="N11" i="3"/>
  <c r="D12" i="3"/>
  <c r="Q12" i="1"/>
  <c r="H12" i="3"/>
  <c r="L12" i="3"/>
  <c r="T12" i="3"/>
  <c r="F13" i="3"/>
  <c r="J13" i="3"/>
  <c r="N13" i="3"/>
  <c r="D14" i="3"/>
  <c r="Q14" i="1"/>
  <c r="H14" i="3"/>
  <c r="L14" i="3"/>
  <c r="T14" i="3"/>
  <c r="F15" i="3"/>
  <c r="J15" i="3"/>
  <c r="N15" i="3"/>
  <c r="D16" i="3"/>
  <c r="Q16" i="1"/>
  <c r="H16" i="3"/>
  <c r="L16" i="3"/>
  <c r="T16" i="3"/>
  <c r="F17" i="3"/>
  <c r="J17" i="3"/>
  <c r="N17" i="3"/>
  <c r="D18" i="3"/>
  <c r="Q18" i="1"/>
  <c r="H18" i="3"/>
  <c r="L18" i="3"/>
  <c r="T18" i="3"/>
  <c r="F19" i="3"/>
  <c r="J19" i="3"/>
  <c r="N19" i="3"/>
  <c r="E20" i="3"/>
  <c r="M20" i="3"/>
  <c r="M21" i="3"/>
  <c r="F3" i="3"/>
  <c r="D3" i="3"/>
  <c r="Q3" i="1"/>
  <c r="H3" i="3"/>
  <c r="L3" i="3"/>
  <c r="P3" i="3" a="1"/>
  <c r="T3" i="3"/>
  <c r="E4" i="3"/>
  <c r="I4" i="3"/>
  <c r="M4" i="3"/>
  <c r="G5" i="3"/>
  <c r="K5" i="3"/>
  <c r="E6" i="3"/>
  <c r="I6" i="3"/>
  <c r="M6" i="3"/>
  <c r="G7" i="3"/>
  <c r="K7" i="3"/>
  <c r="E8" i="3"/>
  <c r="I8" i="3"/>
  <c r="M8" i="3"/>
  <c r="G9" i="3"/>
  <c r="K9" i="3"/>
  <c r="E10" i="3"/>
  <c r="I10" i="3"/>
  <c r="M10" i="3"/>
  <c r="G11" i="3"/>
  <c r="K11" i="3"/>
  <c r="E12" i="3"/>
  <c r="I12" i="3"/>
  <c r="M12" i="3"/>
  <c r="G13" i="3"/>
  <c r="K13" i="3"/>
  <c r="E14" i="3"/>
  <c r="I14" i="3"/>
  <c r="M14" i="3"/>
  <c r="G15" i="3"/>
  <c r="K15" i="3"/>
  <c r="E16" i="3"/>
  <c r="I16" i="3"/>
  <c r="M16" i="3"/>
  <c r="G17" i="3"/>
  <c r="K17" i="3"/>
  <c r="E18" i="3"/>
  <c r="I18" i="3"/>
  <c r="M18" i="3"/>
  <c r="G19" i="3"/>
  <c r="K19" i="3"/>
  <c r="G20" i="3"/>
  <c r="N3" i="3"/>
  <c r="G4" i="3"/>
  <c r="E5" i="3"/>
  <c r="E3" i="3"/>
  <c r="I3" i="3"/>
  <c r="M3" i="3"/>
  <c r="F4" i="3"/>
  <c r="J4" i="3"/>
  <c r="N4" i="3"/>
  <c r="D5" i="3"/>
  <c r="Q5" i="1"/>
  <c r="H5" i="3"/>
  <c r="L5" i="3"/>
  <c r="T5" i="3"/>
  <c r="F6" i="3"/>
  <c r="J6" i="3"/>
  <c r="N6" i="3"/>
  <c r="D7" i="3"/>
  <c r="Q7" i="1"/>
  <c r="H7" i="3"/>
  <c r="L7" i="3"/>
  <c r="T7" i="3"/>
  <c r="F8" i="3"/>
  <c r="J8" i="3"/>
  <c r="N8" i="3"/>
  <c r="D9" i="3"/>
  <c r="Q9" i="1"/>
  <c r="H9" i="3"/>
  <c r="L9" i="3"/>
  <c r="T9" i="3"/>
  <c r="F10" i="3"/>
  <c r="J10" i="3"/>
  <c r="N10" i="3"/>
  <c r="D11" i="3"/>
  <c r="Q11" i="1"/>
  <c r="H11" i="3"/>
  <c r="L11" i="3"/>
  <c r="T11" i="3"/>
  <c r="F12" i="3"/>
  <c r="J12" i="3"/>
  <c r="N12" i="3"/>
  <c r="D13" i="3"/>
  <c r="Q13" i="1"/>
  <c r="H13" i="3"/>
  <c r="L13" i="3"/>
  <c r="T13" i="3"/>
  <c r="F14" i="3"/>
  <c r="J14" i="3"/>
  <c r="N14" i="3"/>
  <c r="D15" i="3"/>
  <c r="Q15" i="1"/>
  <c r="H15" i="3"/>
  <c r="L15" i="3"/>
  <c r="T15" i="3"/>
  <c r="F16" i="3"/>
  <c r="J16" i="3"/>
  <c r="N16" i="3"/>
  <c r="D17" i="3"/>
  <c r="Q17" i="1"/>
  <c r="H17" i="3"/>
  <c r="L17" i="3"/>
  <c r="T17" i="3"/>
  <c r="F18" i="3"/>
  <c r="J18" i="3"/>
  <c r="N18" i="3"/>
  <c r="D19" i="3"/>
  <c r="Q19" i="1"/>
  <c r="H19" i="3"/>
  <c r="L19" i="3"/>
  <c r="I20" i="3"/>
  <c r="E21" i="3"/>
  <c r="G21" i="3"/>
  <c r="K21" i="3"/>
  <c r="E22" i="3"/>
  <c r="I22" i="3"/>
  <c r="M22" i="3"/>
  <c r="G23" i="3"/>
  <c r="K23" i="3"/>
  <c r="E24" i="3"/>
  <c r="I24" i="3"/>
  <c r="M24" i="3"/>
  <c r="G25" i="3"/>
  <c r="K25" i="3"/>
  <c r="E26" i="3"/>
  <c r="I26" i="3"/>
  <c r="M26" i="3"/>
  <c r="G27" i="3"/>
  <c r="K27" i="3"/>
  <c r="E28" i="3"/>
  <c r="I28" i="3"/>
  <c r="M28" i="3"/>
  <c r="G29" i="3"/>
  <c r="K29" i="3"/>
  <c r="E30" i="3"/>
  <c r="I30" i="3"/>
  <c r="M30" i="3"/>
  <c r="G31" i="3"/>
  <c r="K31" i="3"/>
  <c r="E32" i="3"/>
  <c r="I32" i="3"/>
  <c r="M32" i="3"/>
  <c r="G33" i="3"/>
  <c r="K33" i="3"/>
  <c r="E34" i="3"/>
  <c r="I34" i="3"/>
  <c r="M34" i="3"/>
  <c r="F35" i="3"/>
  <c r="J35" i="3"/>
  <c r="N35" i="3"/>
  <c r="E36" i="3"/>
  <c r="I36" i="3"/>
  <c r="M36" i="3"/>
  <c r="D37" i="3"/>
  <c r="Q37" i="1"/>
  <c r="H37" i="3"/>
  <c r="L37" i="3"/>
  <c r="M44" i="2"/>
  <c r="M45" i="2" s="1"/>
  <c r="L44" i="2"/>
  <c r="L45" i="2" s="1"/>
  <c r="S3" i="3" a="1"/>
  <c r="K44" i="2"/>
  <c r="K45" i="2" s="1"/>
  <c r="J44" i="2"/>
  <c r="J45" i="2" s="1"/>
  <c r="Q7" i="2"/>
  <c r="Q11" i="2"/>
  <c r="Q15" i="2"/>
  <c r="Q19" i="2"/>
  <c r="Q23" i="2"/>
  <c r="Q27" i="2"/>
  <c r="T19" i="3"/>
  <c r="F20" i="3"/>
  <c r="J20" i="3"/>
  <c r="N20" i="3"/>
  <c r="D21" i="3"/>
  <c r="Q21" i="1"/>
  <c r="H21" i="3"/>
  <c r="L21" i="3"/>
  <c r="T21" i="3"/>
  <c r="F22" i="3"/>
  <c r="J22" i="3"/>
  <c r="N22" i="3"/>
  <c r="D23" i="3"/>
  <c r="Q23" i="1"/>
  <c r="H23" i="3"/>
  <c r="L23" i="3"/>
  <c r="T23" i="3"/>
  <c r="F24" i="3"/>
  <c r="J24" i="3"/>
  <c r="N24" i="3"/>
  <c r="D25" i="3"/>
  <c r="Q25" i="1"/>
  <c r="H25" i="3"/>
  <c r="L25" i="3"/>
  <c r="T25" i="3"/>
  <c r="F26" i="3"/>
  <c r="J26" i="3"/>
  <c r="N26" i="3"/>
  <c r="D27" i="3"/>
  <c r="Q27" i="1"/>
  <c r="H27" i="3"/>
  <c r="L27" i="3"/>
  <c r="T27" i="3"/>
  <c r="F28" i="3"/>
  <c r="J28" i="3"/>
  <c r="N28" i="3"/>
  <c r="D29" i="3"/>
  <c r="Q29" i="1"/>
  <c r="H29" i="3"/>
  <c r="L29" i="3"/>
  <c r="T29" i="3"/>
  <c r="F30" i="3"/>
  <c r="J30" i="3"/>
  <c r="N30" i="3"/>
  <c r="D31" i="3"/>
  <c r="Q31" i="1"/>
  <c r="H31" i="3"/>
  <c r="L31" i="3"/>
  <c r="T31" i="3"/>
  <c r="F32" i="3"/>
  <c r="J32" i="3"/>
  <c r="N32" i="3"/>
  <c r="D33" i="3"/>
  <c r="Q33" i="1"/>
  <c r="H33" i="3"/>
  <c r="L33" i="3"/>
  <c r="T33" i="3"/>
  <c r="F34" i="3"/>
  <c r="J34" i="3"/>
  <c r="N34" i="3"/>
  <c r="G35" i="3"/>
  <c r="K35" i="3"/>
  <c r="F36" i="3"/>
  <c r="J36" i="3"/>
  <c r="N36" i="3"/>
  <c r="E37" i="3"/>
  <c r="I37" i="3"/>
  <c r="M37" i="3"/>
  <c r="O3" i="3" a="1"/>
  <c r="Q6" i="2"/>
  <c r="Q10" i="2"/>
  <c r="Q14" i="2"/>
  <c r="Q18" i="2"/>
  <c r="Q22" i="2"/>
  <c r="Q26" i="2"/>
  <c r="G22" i="3"/>
  <c r="K22" i="3"/>
  <c r="E23" i="3"/>
  <c r="I23" i="3"/>
  <c r="M23" i="3"/>
  <c r="G24" i="3"/>
  <c r="K24" i="3"/>
  <c r="E25" i="3"/>
  <c r="I25" i="3"/>
  <c r="M25" i="3"/>
  <c r="G26" i="3"/>
  <c r="K26" i="3"/>
  <c r="E27" i="3"/>
  <c r="I27" i="3"/>
  <c r="M27" i="3"/>
  <c r="G28" i="3"/>
  <c r="K28" i="3"/>
  <c r="E29" i="3"/>
  <c r="I29" i="3"/>
  <c r="M29" i="3"/>
  <c r="G30" i="3"/>
  <c r="K30" i="3"/>
  <c r="E31" i="3"/>
  <c r="I31" i="3"/>
  <c r="M31" i="3"/>
  <c r="G32" i="3"/>
  <c r="K32" i="3"/>
  <c r="E33" i="3"/>
  <c r="I33" i="3"/>
  <c r="M33" i="3"/>
  <c r="G34" i="3"/>
  <c r="K34" i="3"/>
  <c r="D35" i="3"/>
  <c r="Q35" i="1"/>
  <c r="H35" i="3"/>
  <c r="L35" i="3"/>
  <c r="G36" i="3"/>
  <c r="K36" i="3"/>
  <c r="F37" i="3"/>
  <c r="J37" i="3"/>
  <c r="N37" i="3"/>
  <c r="Q3" i="2"/>
  <c r="Q5" i="2"/>
  <c r="Q9" i="2"/>
  <c r="Q13" i="2"/>
  <c r="Q17" i="2"/>
  <c r="Q21" i="2"/>
  <c r="Q25" i="2"/>
  <c r="D20" i="3"/>
  <c r="Q20" i="1"/>
  <c r="H20" i="3"/>
  <c r="L20" i="3"/>
  <c r="T20" i="3"/>
  <c r="F21" i="3"/>
  <c r="J21" i="3"/>
  <c r="N21" i="3"/>
  <c r="D22" i="3"/>
  <c r="Q22" i="1"/>
  <c r="H22" i="3"/>
  <c r="L22" i="3"/>
  <c r="T22" i="3"/>
  <c r="F23" i="3"/>
  <c r="J23" i="3"/>
  <c r="N23" i="3"/>
  <c r="D24" i="3"/>
  <c r="Q24" i="1"/>
  <c r="H24" i="3"/>
  <c r="L24" i="3"/>
  <c r="T24" i="3"/>
  <c r="F25" i="3"/>
  <c r="J25" i="3"/>
  <c r="N25" i="3"/>
  <c r="D26" i="3"/>
  <c r="Q26" i="1"/>
  <c r="H26" i="3"/>
  <c r="L26" i="3"/>
  <c r="T26" i="3"/>
  <c r="F27" i="3"/>
  <c r="J27" i="3"/>
  <c r="N27" i="3"/>
  <c r="D28" i="3"/>
  <c r="Q28" i="1"/>
  <c r="H28" i="3"/>
  <c r="L28" i="3"/>
  <c r="T28" i="3"/>
  <c r="F29" i="3"/>
  <c r="J29" i="3"/>
  <c r="N29" i="3"/>
  <c r="D30" i="3"/>
  <c r="Q30" i="1"/>
  <c r="H30" i="3"/>
  <c r="L30" i="3"/>
  <c r="T30" i="3"/>
  <c r="F31" i="3"/>
  <c r="J31" i="3"/>
  <c r="N31" i="3"/>
  <c r="D32" i="3"/>
  <c r="Q32" i="1"/>
  <c r="H32" i="3"/>
  <c r="L32" i="3"/>
  <c r="T32" i="3"/>
  <c r="F33" i="3"/>
  <c r="J33" i="3"/>
  <c r="N33" i="3"/>
  <c r="D34" i="3"/>
  <c r="Q34" i="1"/>
  <c r="H34" i="3"/>
  <c r="L34" i="3"/>
  <c r="T34" i="3"/>
  <c r="E35" i="3"/>
  <c r="I35" i="3"/>
  <c r="M35" i="3"/>
  <c r="D36" i="3"/>
  <c r="Q36" i="1"/>
  <c r="H36" i="3"/>
  <c r="L36" i="3"/>
  <c r="G37" i="3"/>
  <c r="K37" i="3"/>
  <c r="A3" i="3" a="1"/>
  <c r="Q4" i="2"/>
  <c r="Q8" i="2"/>
  <c r="Q12" i="2"/>
  <c r="Q16" i="2"/>
  <c r="Q20" i="2"/>
  <c r="Q24" i="2"/>
  <c r="Q31" i="2"/>
  <c r="Q28" i="2"/>
  <c r="Q32" i="2"/>
  <c r="Q30" i="2"/>
  <c r="Q34" i="2"/>
  <c r="Q29" i="2"/>
  <c r="Q33" i="2"/>
  <c r="Q35" i="2"/>
  <c r="Q36" i="2"/>
  <c r="Q37" i="2"/>
  <c r="W32" i="2" l="1"/>
  <c r="R32" i="2"/>
  <c r="U32" i="2" s="1"/>
  <c r="R25" i="2"/>
  <c r="U25" i="2" s="1"/>
  <c r="W25" i="2"/>
  <c r="W26" i="2"/>
  <c r="R26" i="2"/>
  <c r="U26" i="2" s="1"/>
  <c r="P36" i="3"/>
  <c r="P32" i="3"/>
  <c r="P28" i="3"/>
  <c r="P24" i="3"/>
  <c r="P20" i="3"/>
  <c r="P16" i="3"/>
  <c r="P12" i="3"/>
  <c r="P8" i="3"/>
  <c r="P4" i="3"/>
  <c r="P35" i="3"/>
  <c r="P31" i="3"/>
  <c r="P27" i="3"/>
  <c r="P23" i="3"/>
  <c r="P19" i="3"/>
  <c r="Q19" i="3" s="1"/>
  <c r="R19" i="3" s="1"/>
  <c r="P15" i="3"/>
  <c r="P11" i="3"/>
  <c r="P7" i="3"/>
  <c r="P34" i="3"/>
  <c r="P26" i="3"/>
  <c r="P18" i="3"/>
  <c r="P10" i="3"/>
  <c r="P3" i="3"/>
  <c r="P33" i="3"/>
  <c r="P25" i="3"/>
  <c r="P17" i="3"/>
  <c r="P9" i="3"/>
  <c r="P30" i="3"/>
  <c r="P22" i="3"/>
  <c r="P14" i="3"/>
  <c r="P6" i="3"/>
  <c r="P37" i="3"/>
  <c r="P29" i="3"/>
  <c r="P21" i="3"/>
  <c r="P13" i="3"/>
  <c r="P5" i="3"/>
  <c r="W28" i="2"/>
  <c r="R28" i="2"/>
  <c r="U28" i="2" s="1"/>
  <c r="R21" i="2"/>
  <c r="U21" i="2" s="1"/>
  <c r="W21" i="2"/>
  <c r="R5" i="2"/>
  <c r="U5" i="2" s="1"/>
  <c r="W5" i="2"/>
  <c r="R22" i="2"/>
  <c r="U22" i="2" s="1"/>
  <c r="W22" i="2"/>
  <c r="R6" i="2"/>
  <c r="U6" i="2" s="1"/>
  <c r="W6" i="2"/>
  <c r="W33" i="1"/>
  <c r="R33" i="1" s="1"/>
  <c r="U33" i="1" s="1"/>
  <c r="W31" i="1"/>
  <c r="R31" i="1" s="1"/>
  <c r="U31" i="1" s="1"/>
  <c r="W29" i="1"/>
  <c r="R29" i="1" s="1"/>
  <c r="U29" i="1" s="1"/>
  <c r="W27" i="1"/>
  <c r="R27" i="1" s="1"/>
  <c r="U27" i="1" s="1"/>
  <c r="W25" i="1"/>
  <c r="R25" i="1" s="1"/>
  <c r="U25" i="1" s="1"/>
  <c r="W23" i="1"/>
  <c r="R23" i="1" s="1"/>
  <c r="U23" i="1" s="1"/>
  <c r="W21" i="1"/>
  <c r="R21" i="1" s="1"/>
  <c r="U21" i="1" s="1"/>
  <c r="W19" i="2"/>
  <c r="R19" i="2"/>
  <c r="U19" i="2" s="1"/>
  <c r="L45" i="1"/>
  <c r="W20" i="2"/>
  <c r="R20" i="2"/>
  <c r="U20" i="2" s="1"/>
  <c r="R9" i="2"/>
  <c r="U9" i="2" s="1"/>
  <c r="W9" i="2"/>
  <c r="R10" i="2"/>
  <c r="U10" i="2" s="1"/>
  <c r="W10" i="2"/>
  <c r="W23" i="2"/>
  <c r="R23" i="2"/>
  <c r="U23" i="2" s="1"/>
  <c r="W7" i="2"/>
  <c r="R7" i="2"/>
  <c r="U7" i="2" s="1"/>
  <c r="R37" i="1"/>
  <c r="U37" i="1" s="1"/>
  <c r="W37" i="1"/>
  <c r="C36" i="3"/>
  <c r="B35" i="3"/>
  <c r="A34" i="3"/>
  <c r="C32" i="3"/>
  <c r="B31" i="3"/>
  <c r="A30" i="3"/>
  <c r="C28" i="3"/>
  <c r="B27" i="3"/>
  <c r="A26" i="3"/>
  <c r="C24" i="3"/>
  <c r="B23" i="3"/>
  <c r="A22" i="3"/>
  <c r="C20" i="3"/>
  <c r="B19" i="3"/>
  <c r="A18" i="3"/>
  <c r="C16" i="3"/>
  <c r="B15" i="3"/>
  <c r="A14" i="3"/>
  <c r="C12" i="3"/>
  <c r="B11" i="3"/>
  <c r="A10" i="3"/>
  <c r="C8" i="3"/>
  <c r="B7" i="3"/>
  <c r="A6" i="3"/>
  <c r="C4" i="3"/>
  <c r="B3" i="3"/>
  <c r="C37" i="3"/>
  <c r="B36" i="3"/>
  <c r="A35" i="3"/>
  <c r="C33" i="3"/>
  <c r="B32" i="3"/>
  <c r="A31" i="3"/>
  <c r="C29" i="3"/>
  <c r="B28" i="3"/>
  <c r="A27" i="3"/>
  <c r="C25" i="3"/>
  <c r="B24" i="3"/>
  <c r="A23" i="3"/>
  <c r="C21" i="3"/>
  <c r="B20" i="3"/>
  <c r="A19" i="3"/>
  <c r="C17" i="3"/>
  <c r="B16" i="3"/>
  <c r="A15" i="3"/>
  <c r="C13" i="3"/>
  <c r="B12" i="3"/>
  <c r="A11" i="3"/>
  <c r="C9" i="3"/>
  <c r="B8" i="3"/>
  <c r="A7" i="3"/>
  <c r="C5" i="3"/>
  <c r="B4" i="3"/>
  <c r="B37" i="3"/>
  <c r="A36" i="3"/>
  <c r="C34" i="3"/>
  <c r="B33" i="3"/>
  <c r="A32" i="3"/>
  <c r="C30" i="3"/>
  <c r="B29" i="3"/>
  <c r="A28" i="3"/>
  <c r="C26" i="3"/>
  <c r="B25" i="3"/>
  <c r="A24" i="3"/>
  <c r="C22" i="3"/>
  <c r="B21" i="3"/>
  <c r="A20" i="3"/>
  <c r="C18" i="3"/>
  <c r="B17" i="3"/>
  <c r="A16" i="3"/>
  <c r="C14" i="3"/>
  <c r="B13" i="3"/>
  <c r="A12" i="3"/>
  <c r="C10" i="3"/>
  <c r="B9" i="3"/>
  <c r="A8" i="3"/>
  <c r="C6" i="3"/>
  <c r="B5" i="3"/>
  <c r="A4" i="3"/>
  <c r="A3" i="3"/>
  <c r="A37" i="3"/>
  <c r="C35" i="3"/>
  <c r="B34" i="3"/>
  <c r="A33" i="3"/>
  <c r="C31" i="3"/>
  <c r="B30" i="3"/>
  <c r="A29" i="3"/>
  <c r="C27" i="3"/>
  <c r="B26" i="3"/>
  <c r="A25" i="3"/>
  <c r="C23" i="3"/>
  <c r="B22" i="3"/>
  <c r="A21" i="3"/>
  <c r="C19" i="3"/>
  <c r="B18" i="3"/>
  <c r="A17" i="3"/>
  <c r="C15" i="3"/>
  <c r="B14" i="3"/>
  <c r="A13" i="3"/>
  <c r="C11" i="3"/>
  <c r="B10" i="3"/>
  <c r="A9" i="3"/>
  <c r="C7" i="3"/>
  <c r="B6" i="3"/>
  <c r="A5" i="3"/>
  <c r="C3" i="3"/>
  <c r="W36" i="2"/>
  <c r="R36" i="2"/>
  <c r="U36" i="2" s="1"/>
  <c r="R34" i="2"/>
  <c r="U34" i="2" s="1"/>
  <c r="W34" i="2"/>
  <c r="R31" i="2"/>
  <c r="U31" i="2" s="1"/>
  <c r="W31" i="2"/>
  <c r="W12" i="2"/>
  <c r="R12" i="2"/>
  <c r="U12" i="2" s="1"/>
  <c r="W36" i="1"/>
  <c r="R36" i="1"/>
  <c r="U36" i="1" s="1"/>
  <c r="W34" i="1"/>
  <c r="R34" i="1" s="1"/>
  <c r="U34" i="1" s="1"/>
  <c r="W32" i="1"/>
  <c r="R32" i="1" s="1"/>
  <c r="U32" i="1" s="1"/>
  <c r="W30" i="1"/>
  <c r="R30" i="1" s="1"/>
  <c r="U30" i="1" s="1"/>
  <c r="W28" i="1"/>
  <c r="R28" i="1" s="1"/>
  <c r="U28" i="1" s="1"/>
  <c r="W26" i="1"/>
  <c r="R26" i="1" s="1"/>
  <c r="U26" i="1" s="1"/>
  <c r="W24" i="1"/>
  <c r="R24" i="1" s="1"/>
  <c r="U24" i="1" s="1"/>
  <c r="W22" i="1"/>
  <c r="R22" i="1" s="1"/>
  <c r="U22" i="1" s="1"/>
  <c r="W20" i="1"/>
  <c r="R20" i="1" s="1"/>
  <c r="U20" i="1" s="1"/>
  <c r="R17" i="2"/>
  <c r="U17" i="2" s="1"/>
  <c r="W17" i="2"/>
  <c r="L40" i="2"/>
  <c r="W3" i="2"/>
  <c r="R3" i="2"/>
  <c r="W35" i="1"/>
  <c r="R35" i="1"/>
  <c r="U35" i="1" s="1"/>
  <c r="R18" i="2"/>
  <c r="U18" i="2" s="1"/>
  <c r="W18" i="2"/>
  <c r="O36" i="3"/>
  <c r="Q36" i="3" s="1"/>
  <c r="R36" i="3" s="1"/>
  <c r="U36" i="3" s="1"/>
  <c r="O32" i="3"/>
  <c r="O28" i="3"/>
  <c r="Q28" i="3" s="1"/>
  <c r="R28" i="3" s="1"/>
  <c r="U28" i="3" s="1"/>
  <c r="O24" i="3"/>
  <c r="O20" i="3"/>
  <c r="Q20" i="3" s="1"/>
  <c r="R20" i="3" s="1"/>
  <c r="U20" i="3" s="1"/>
  <c r="O16" i="3"/>
  <c r="O12" i="3"/>
  <c r="Q12" i="3" s="1"/>
  <c r="R12" i="3" s="1"/>
  <c r="U12" i="3" s="1"/>
  <c r="O8" i="3"/>
  <c r="O4" i="3"/>
  <c r="Q4" i="3" s="1"/>
  <c r="R4" i="3" s="1"/>
  <c r="U4" i="3" s="1"/>
  <c r="O33" i="3"/>
  <c r="Q33" i="3" s="1"/>
  <c r="R33" i="3" s="1"/>
  <c r="O27" i="3"/>
  <c r="O22" i="3"/>
  <c r="Q22" i="3" s="1"/>
  <c r="R22" i="3" s="1"/>
  <c r="U22" i="3" s="1"/>
  <c r="O17" i="3"/>
  <c r="Q17" i="3" s="1"/>
  <c r="R17" i="3" s="1"/>
  <c r="U17" i="3" s="1"/>
  <c r="O11" i="3"/>
  <c r="O6" i="3"/>
  <c r="O37" i="3"/>
  <c r="Q37" i="3" s="1"/>
  <c r="R37" i="3" s="1"/>
  <c r="U37" i="3" s="1"/>
  <c r="O31" i="3"/>
  <c r="Q31" i="3" s="1"/>
  <c r="R31" i="3" s="1"/>
  <c r="U31" i="3" s="1"/>
  <c r="O26" i="3"/>
  <c r="Q26" i="3" s="1"/>
  <c r="R26" i="3" s="1"/>
  <c r="O21" i="3"/>
  <c r="O15" i="3"/>
  <c r="Q15" i="3" s="1"/>
  <c r="R15" i="3" s="1"/>
  <c r="U15" i="3" s="1"/>
  <c r="O10" i="3"/>
  <c r="Q10" i="3" s="1"/>
  <c r="R10" i="3" s="1"/>
  <c r="U10" i="3" s="1"/>
  <c r="O5" i="3"/>
  <c r="Q5" i="3" s="1"/>
  <c r="R5" i="3" s="1"/>
  <c r="U5" i="3" s="1"/>
  <c r="O35" i="3"/>
  <c r="O30" i="3"/>
  <c r="Q30" i="3" s="1"/>
  <c r="R30" i="3" s="1"/>
  <c r="U30" i="3" s="1"/>
  <c r="O25" i="3"/>
  <c r="Q25" i="3" s="1"/>
  <c r="R25" i="3" s="1"/>
  <c r="U25" i="3" s="1"/>
  <c r="O19" i="3"/>
  <c r="O14" i="3"/>
  <c r="O9" i="3"/>
  <c r="O34" i="3"/>
  <c r="O29" i="3"/>
  <c r="O23" i="3"/>
  <c r="O18" i="3"/>
  <c r="Q18" i="3" s="1"/>
  <c r="R18" i="3" s="1"/>
  <c r="U18" i="3" s="1"/>
  <c r="O13" i="3"/>
  <c r="O7" i="3"/>
  <c r="O3" i="3"/>
  <c r="W15" i="2"/>
  <c r="R15" i="2"/>
  <c r="U15" i="2" s="1"/>
  <c r="W33" i="2"/>
  <c r="R33" i="2"/>
  <c r="U33" i="2" s="1"/>
  <c r="W4" i="2"/>
  <c r="R4" i="2"/>
  <c r="U4" i="2" s="1"/>
  <c r="K45" i="1"/>
  <c r="W37" i="2"/>
  <c r="R37" i="2"/>
  <c r="U37" i="2" s="1"/>
  <c r="W29" i="2"/>
  <c r="R29" i="2"/>
  <c r="U29" i="2" s="1"/>
  <c r="W16" i="2"/>
  <c r="R16" i="2"/>
  <c r="U16" i="2" s="1"/>
  <c r="W35" i="2"/>
  <c r="R35" i="2"/>
  <c r="U35" i="2" s="1"/>
  <c r="R30" i="2"/>
  <c r="U30" i="2" s="1"/>
  <c r="W30" i="2"/>
  <c r="W24" i="2"/>
  <c r="R24" i="2"/>
  <c r="U24" i="2" s="1"/>
  <c r="W8" i="2"/>
  <c r="R8" i="2"/>
  <c r="U8" i="2" s="1"/>
  <c r="Q24" i="3"/>
  <c r="R24" i="3" s="1"/>
  <c r="U24" i="3" s="1"/>
  <c r="R13" i="2"/>
  <c r="U13" i="2" s="1"/>
  <c r="W13" i="2"/>
  <c r="R14" i="2"/>
  <c r="U14" i="2" s="1"/>
  <c r="W14" i="2"/>
  <c r="R27" i="2"/>
  <c r="U27" i="2" s="1"/>
  <c r="W27" i="2"/>
  <c r="W11" i="2"/>
  <c r="R11" i="2"/>
  <c r="U11" i="2" s="1"/>
  <c r="S35" i="3"/>
  <c r="S34" i="3"/>
  <c r="S30" i="3"/>
  <c r="S26" i="3"/>
  <c r="S22" i="3"/>
  <c r="S18" i="3"/>
  <c r="S14" i="3"/>
  <c r="S10" i="3"/>
  <c r="S6" i="3"/>
  <c r="S3" i="3"/>
  <c r="S37" i="3"/>
  <c r="S33" i="3"/>
  <c r="S29" i="3"/>
  <c r="S25" i="3"/>
  <c r="S21" i="3"/>
  <c r="S17" i="3"/>
  <c r="S13" i="3"/>
  <c r="S9" i="3"/>
  <c r="S5" i="3"/>
  <c r="S36" i="3"/>
  <c r="S32" i="3"/>
  <c r="S28" i="3"/>
  <c r="S24" i="3"/>
  <c r="S20" i="3"/>
  <c r="S16" i="3"/>
  <c r="S12" i="3"/>
  <c r="S8" i="3"/>
  <c r="S4" i="3"/>
  <c r="S27" i="3"/>
  <c r="S11" i="3"/>
  <c r="S23" i="3"/>
  <c r="S7" i="3"/>
  <c r="S19" i="3"/>
  <c r="S31" i="3"/>
  <c r="S15" i="3"/>
  <c r="W19" i="1"/>
  <c r="R19" i="1" s="1"/>
  <c r="U19" i="1" s="1"/>
  <c r="W17" i="1"/>
  <c r="R17" i="1" s="1"/>
  <c r="U17" i="1" s="1"/>
  <c r="W15" i="1"/>
  <c r="R15" i="1" s="1"/>
  <c r="U15" i="1" s="1"/>
  <c r="W13" i="1"/>
  <c r="R13" i="1" s="1"/>
  <c r="U13" i="1" s="1"/>
  <c r="W11" i="1"/>
  <c r="R11" i="1" s="1"/>
  <c r="U11" i="1" s="1"/>
  <c r="W9" i="1"/>
  <c r="R9" i="1" s="1"/>
  <c r="U9" i="1" s="1"/>
  <c r="W7" i="1"/>
  <c r="R7" i="1" s="1"/>
  <c r="U7" i="1" s="1"/>
  <c r="W5" i="1"/>
  <c r="R5" i="1" s="1"/>
  <c r="U5" i="1" s="1"/>
  <c r="L40" i="1"/>
  <c r="W3" i="1"/>
  <c r="R3" i="1" s="1"/>
  <c r="W18" i="1"/>
  <c r="R18" i="1" s="1"/>
  <c r="U18" i="1" s="1"/>
  <c r="W16" i="1"/>
  <c r="R16" i="1" s="1"/>
  <c r="U16" i="1" s="1"/>
  <c r="W14" i="1"/>
  <c r="R14" i="1" s="1"/>
  <c r="U14" i="1" s="1"/>
  <c r="W12" i="1"/>
  <c r="R12" i="1" s="1"/>
  <c r="U12" i="1" s="1"/>
  <c r="W10" i="1"/>
  <c r="R10" i="1" s="1"/>
  <c r="U10" i="1" s="1"/>
  <c r="W8" i="1"/>
  <c r="R8" i="1" s="1"/>
  <c r="U8" i="1" s="1"/>
  <c r="W6" i="1"/>
  <c r="R6" i="1" s="1"/>
  <c r="U6" i="1" s="1"/>
  <c r="W4" i="1"/>
  <c r="R4" i="1" s="1"/>
  <c r="U4" i="1" s="1"/>
  <c r="J45" i="1"/>
  <c r="Q13" i="3" l="1"/>
  <c r="R13" i="3" s="1"/>
  <c r="U13" i="3" s="1"/>
  <c r="Q34" i="3"/>
  <c r="R34" i="3" s="1"/>
  <c r="U34" i="3" s="1"/>
  <c r="Q3" i="3"/>
  <c r="R3" i="3" s="1"/>
  <c r="Q35" i="3"/>
  <c r="R35" i="3" s="1"/>
  <c r="U35" i="3" s="1"/>
  <c r="Q6" i="3"/>
  <c r="R6" i="3" s="1"/>
  <c r="U6" i="3" s="1"/>
  <c r="Q16" i="3"/>
  <c r="R16" i="3" s="1"/>
  <c r="U16" i="3" s="1"/>
  <c r="Q32" i="3"/>
  <c r="R32" i="3" s="1"/>
  <c r="U32" i="3" s="1"/>
  <c r="Q7" i="3"/>
  <c r="R7" i="3" s="1"/>
  <c r="Q23" i="3"/>
  <c r="R23" i="3" s="1"/>
  <c r="U23" i="3" s="1"/>
  <c r="Q9" i="3"/>
  <c r="R9" i="3" s="1"/>
  <c r="U9" i="3" s="1"/>
  <c r="V22" i="3"/>
  <c r="V18" i="3"/>
  <c r="V11" i="3"/>
  <c r="V27" i="3"/>
  <c r="V8" i="3"/>
  <c r="V24" i="3"/>
  <c r="Q14" i="3"/>
  <c r="R14" i="3" s="1"/>
  <c r="U14" i="3" s="1"/>
  <c r="Q21" i="3"/>
  <c r="R21" i="3" s="1"/>
  <c r="U21" i="3" s="1"/>
  <c r="K42" i="1"/>
  <c r="K43" i="1" s="1"/>
  <c r="N42" i="1"/>
  <c r="N43" i="1" s="1"/>
  <c r="J42" i="1"/>
  <c r="J43" i="1" s="1"/>
  <c r="M42" i="1"/>
  <c r="M43" i="1" s="1"/>
  <c r="L42" i="1"/>
  <c r="L43" i="1" s="1"/>
  <c r="U3" i="1"/>
  <c r="U26" i="3"/>
  <c r="U7" i="3"/>
  <c r="U33" i="3"/>
  <c r="M42" i="2"/>
  <c r="M43" i="2" s="1"/>
  <c r="L42" i="2"/>
  <c r="L43" i="2" s="1"/>
  <c r="K42" i="2"/>
  <c r="K43" i="2" s="1"/>
  <c r="N42" i="2"/>
  <c r="N43" i="2" s="1"/>
  <c r="J42" i="2"/>
  <c r="J43" i="2" s="1"/>
  <c r="U3" i="2"/>
  <c r="V5" i="3"/>
  <c r="V37" i="3"/>
  <c r="V30" i="3"/>
  <c r="V33" i="3"/>
  <c r="V26" i="3"/>
  <c r="V15" i="3"/>
  <c r="V31" i="3"/>
  <c r="V12" i="3"/>
  <c r="V28" i="3"/>
  <c r="V29" i="3"/>
  <c r="V25" i="3"/>
  <c r="Q8" i="3"/>
  <c r="R8" i="3" s="1"/>
  <c r="U8" i="3" s="1"/>
  <c r="Q27" i="3"/>
  <c r="R27" i="3" s="1"/>
  <c r="U27" i="3" s="1"/>
  <c r="V13" i="3"/>
  <c r="V6" i="3"/>
  <c r="V9" i="3"/>
  <c r="V3" i="3"/>
  <c r="V34" i="3"/>
  <c r="V19" i="3"/>
  <c r="V35" i="3"/>
  <c r="V16" i="3"/>
  <c r="V32" i="3"/>
  <c r="U19" i="3"/>
  <c r="Q11" i="3"/>
  <c r="R11" i="3" s="1"/>
  <c r="U11" i="3" s="1"/>
  <c r="AA8" i="3"/>
  <c r="AA9" i="3" s="1"/>
  <c r="Z8" i="3"/>
  <c r="Z9" i="3" s="1"/>
  <c r="Y8" i="3"/>
  <c r="Y9" i="3" s="1"/>
  <c r="X8" i="3"/>
  <c r="X9" i="3" s="1"/>
  <c r="Q29" i="3"/>
  <c r="R29" i="3" s="1"/>
  <c r="U29" i="3" s="1"/>
  <c r="V21" i="3"/>
  <c r="V14" i="3"/>
  <c r="V17" i="3"/>
  <c r="V10" i="3"/>
  <c r="V7" i="3"/>
  <c r="V23" i="3"/>
  <c r="V4" i="3"/>
  <c r="V20" i="3"/>
  <c r="V36" i="3"/>
  <c r="Y6" i="3" l="1"/>
  <c r="Y7" i="3" s="1"/>
  <c r="U3" i="3"/>
  <c r="AB6" i="3"/>
  <c r="AB7" i="3" s="1"/>
  <c r="X6" i="3"/>
  <c r="X7" i="3" s="1"/>
  <c r="AA6" i="3"/>
  <c r="AA7" i="3" s="1"/>
  <c r="Z6" i="3"/>
  <c r="Z7" i="3" s="1"/>
  <c r="Z4" i="3"/>
  <c r="T43" i="2"/>
  <c r="T42" i="2"/>
  <c r="T42" i="1"/>
  <c r="T43" i="1"/>
  <c r="Z16" i="3" l="1"/>
  <c r="Z14" i="3"/>
  <c r="Z15" i="3"/>
  <c r="Z12" i="3"/>
  <c r="Z11" i="3"/>
  <c r="Z13" i="3" l="1"/>
</calcChain>
</file>

<file path=xl/comments1.xml><?xml version="1.0" encoding="utf-8"?>
<comments xmlns="http://schemas.openxmlformats.org/spreadsheetml/2006/main">
  <authors>
    <author/>
  </authors>
  <commentList>
    <comment ref="A2" authorId="0" shapeId="0">
      <text>
        <r>
          <rPr>
            <sz val="10"/>
            <color rgb="FF000000"/>
            <rFont val="Arial"/>
          </rPr>
          <t>Nhập tên lớp</t>
        </r>
      </text>
    </comment>
  </commentList>
</comments>
</file>

<file path=xl/sharedStrings.xml><?xml version="1.0" encoding="utf-8"?>
<sst xmlns="http://schemas.openxmlformats.org/spreadsheetml/2006/main" count="137" uniqueCount="71">
  <si>
    <r>
      <rPr>
        <b/>
        <sz val="12"/>
        <color rgb="FF073763"/>
        <rFont val="Times New Roman"/>
      </rPr>
      <t xml:space="preserve">TRƯỜNG THPT
</t>
    </r>
    <r>
      <rPr>
        <b/>
        <sz val="14"/>
        <color rgb="FF073763"/>
        <rFont val="Times New Roman"/>
      </rPr>
      <t>ĐÔNG DƯƠNG</t>
    </r>
  </si>
  <si>
    <t>BẢNG ĐIỂM TỔNG HỢP HỌC KỲ I</t>
  </si>
  <si>
    <t>--- 12C2 ---</t>
  </si>
  <si>
    <t>Toán</t>
  </si>
  <si>
    <t>Lý</t>
  </si>
  <si>
    <t>Hóa</t>
  </si>
  <si>
    <t>Sinh</t>
  </si>
  <si>
    <t>Tin</t>
  </si>
  <si>
    <t>Văn</t>
  </si>
  <si>
    <t>Sử</t>
  </si>
  <si>
    <t>Địa</t>
  </si>
  <si>
    <t>Anh</t>
  </si>
  <si>
    <t>GDCD</t>
  </si>
  <si>
    <t>CN</t>
  </si>
  <si>
    <t>TD</t>
  </si>
  <si>
    <t>GDQP</t>
  </si>
  <si>
    <t>ĐTB
 mhk</t>
  </si>
  <si>
    <t>HL</t>
  </si>
  <si>
    <t>HK</t>
  </si>
  <si>
    <t>Vắng</t>
  </si>
  <si>
    <t>DH</t>
  </si>
  <si>
    <t>Nhận xét (tối đa 250 kí tự)</t>
  </si>
  <si>
    <t>THỐNG KÊ CHẤT LƯỢNG HK1</t>
  </si>
  <si>
    <t>Sĩ số:</t>
  </si>
  <si>
    <t>G (T)</t>
  </si>
  <si>
    <t>K</t>
  </si>
  <si>
    <t>Tb</t>
  </si>
  <si>
    <t>Y</t>
  </si>
  <si>
    <t>kém</t>
  </si>
  <si>
    <t>HỌC LỰC</t>
  </si>
  <si>
    <t>* HỌC SINH GIỎI:</t>
  </si>
  <si>
    <t>* HỌC SINH TIÊN TIẾN:</t>
  </si>
  <si>
    <t>HẠNH KIỂM</t>
  </si>
  <si>
    <r>
      <rPr>
        <b/>
        <sz val="12"/>
        <color rgb="FF073763"/>
        <rFont val="Times New Roman"/>
      </rPr>
      <t xml:space="preserve">TRƯỜNG THPT
</t>
    </r>
    <r>
      <rPr>
        <b/>
        <sz val="14"/>
        <color rgb="FF073763"/>
        <rFont val="Times New Roman"/>
      </rPr>
      <t>ĐÔNG DƯƠNG</t>
    </r>
  </si>
  <si>
    <t>BẢNG ĐIỂM TỔNG HỢP HỌC KỲ II</t>
  </si>
  <si>
    <t>THỐNG KÊ CHẤT LƯỢNG HK2</t>
  </si>
  <si>
    <r>
      <rPr>
        <b/>
        <sz val="12"/>
        <color rgb="FF073763"/>
        <rFont val="Times New Roman"/>
      </rPr>
      <t xml:space="preserve">TRƯỜNG THPT
</t>
    </r>
    <r>
      <rPr>
        <b/>
        <sz val="14"/>
        <color rgb="FF073763"/>
        <rFont val="Times New Roman"/>
      </rPr>
      <t>ĐÔNG DƯƠNG</t>
    </r>
  </si>
  <si>
    <t>BẢNG ĐIỂM TỔNG HỢP CẢ NĂM</t>
  </si>
  <si>
    <t>ĐTB
 mcn</t>
  </si>
  <si>
    <t>KQ</t>
  </si>
  <si>
    <t>THỐNG KÊ CHẤT LƯỢNG</t>
  </si>
  <si>
    <t>* LÊN LỚP THẲNG:</t>
  </si>
  <si>
    <t>* THI LẠI:</t>
  </si>
  <si>
    <t>* Ở LẠI:</t>
  </si>
  <si>
    <t>* RÈN LUYỆN HK:</t>
  </si>
  <si>
    <t>Link liên kết xem điểm thành phần các môn, Hạnh kiểm</t>
  </si>
  <si>
    <t>Xem lớp khác</t>
  </si>
  <si>
    <t>Hạnh kiểm</t>
  </si>
  <si>
    <t>https://docs.google.com/spreadsheets/d/1hjm9E122nXpHt-zthKIRPBz-8v2YZnjiaGqD03P8ic4</t>
  </si>
  <si>
    <t>12C1</t>
  </si>
  <si>
    <t>https://docs.google.com/spreadsheets/d/1LldciS784GKi7NlKBBPejFdC-ViXPVtRTE0FPpKmhwk</t>
  </si>
  <si>
    <t>12C2</t>
  </si>
  <si>
    <t>https://docs.google.com/spreadsheets/d/1oKr8sktUd9dwvHSOXASQQR1MWmejDq1UqQJ9guPjkMA</t>
  </si>
  <si>
    <t>https://docs.google.com/spreadsheets/d/1SxyGFYlI07UM49ybzYeQwaqCGnuJCjGwT2A7V4iDzcI</t>
  </si>
  <si>
    <t>11B1</t>
  </si>
  <si>
    <t>https://docs.google.com/spreadsheets/d/1vt1fEU5qpw_smEbOZSxYYHd-uxEaag-ZMURniHWITvY</t>
  </si>
  <si>
    <t>11B2</t>
  </si>
  <si>
    <t>https://docs.google.com/spreadsheets/d/1EfycUeA_eTQy5zju0S4c0KRpeyWAvm7EaAh4EZUEuD0</t>
  </si>
  <si>
    <t>10A1</t>
  </si>
  <si>
    <t>https://docs.google.com/spreadsheets/d/1Mc-HZtyDltoDFGjvzDFSZL3xgNREtEUceKSBD4CGMGk</t>
  </si>
  <si>
    <t>10A2</t>
  </si>
  <si>
    <t>https://docs.google.com/spreadsheets/d/1JuI4aJ74usoCKI4YFfXGeOGTXpt0Yc5ke6aJwoUFTUU</t>
  </si>
  <si>
    <t>A89</t>
  </si>
  <si>
    <t>https://docs.google.com/spreadsheets/d/1tkesgqeqtZt_6UvcbNTpwAQaxST6wBS37T4ywBmqzqo</t>
  </si>
  <si>
    <t>https://docs.google.com/spreadsheets/d/1MygLhLY-M3GizY3MUt_61kRhePSqm02Bp19NJxoDuIQ</t>
  </si>
  <si>
    <t>https://docs.google.com/spreadsheets/d/1G7laVe08A4abBCdSJ42m1eE6U2ZgDtYVZ0yUUt3AaFI</t>
  </si>
  <si>
    <t>CNghe</t>
  </si>
  <si>
    <t>https://docs.google.com/spreadsheets/d/1_3yQjGPPk6BKK4F5eo_daWKi8i3wN8kSDSeXJ4vzlF4</t>
  </si>
  <si>
    <t>https://docs.google.com/spreadsheets/d/11z3N9WL-C-KFZaV1T2n2ZxY0N6GYVfr-qJl382aPoxM</t>
  </si>
  <si>
    <t>Thể dục</t>
  </si>
  <si>
    <t>https://docs.google.com/spreadsheets/d/1YDUrSm_DFZfsSijalCcZdGnQUT_7h5y2CoZRxCWe_tQ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</si>
</sst>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6">
    <font>
      <sz val="10"/>
      <color rgb="FF000000"/>
      <name val="Arial"/>
    </font>
    <font>
      <b/>
      <sz val="12"/>
      <color rgb="FF073763"/>
      <name val="Times New Roman"/>
    </font>
    <font>
      <sz val="10"/>
      <name val="Arial"/>
    </font>
    <font>
      <b/>
      <sz val="18"/>
      <color rgb="FF073763"/>
      <name val="Times New Roman"/>
    </font>
    <font>
      <b/>
      <sz val="12"/>
      <color rgb="FF0000FF"/>
      <name val="Times New Roman"/>
    </font>
    <font>
      <sz val="12"/>
      <color rgb="FF000000"/>
      <name val="Times New Roman"/>
    </font>
    <font>
      <sz val="12"/>
      <color rgb="FF000000"/>
      <name val="&quot;Times New Roman&quot;"/>
    </font>
    <font>
      <sz val="12"/>
      <color rgb="FF434343"/>
      <name val="Times New Roman"/>
    </font>
    <font>
      <sz val="12"/>
      <color rgb="FFF9F9F9"/>
      <name val="Times New Roman"/>
    </font>
    <font>
      <sz val="11"/>
      <color rgb="FF000000"/>
      <name val="&quot;Times New Roman&quot;"/>
    </font>
    <font>
      <sz val="12"/>
      <name val="Times New Roman"/>
    </font>
    <font>
      <sz val="12"/>
      <color rgb="FF6772AD"/>
      <name val="Times New Roman"/>
    </font>
    <font>
      <b/>
      <sz val="12"/>
      <color rgb="FF434343"/>
      <name val="Times New Roman"/>
    </font>
    <font>
      <b/>
      <i/>
      <sz val="12"/>
      <color rgb="FF434343"/>
      <name val="Times New Roman"/>
    </font>
    <font>
      <b/>
      <sz val="10"/>
      <color rgb="FF434343"/>
      <name val="Times New Roman"/>
    </font>
    <font>
      <sz val="12"/>
      <color rgb="FF0000FF"/>
      <name val="Times New Roman"/>
    </font>
    <font>
      <sz val="11"/>
      <color rgb="FF000000"/>
      <name val="Inconsolata"/>
    </font>
    <font>
      <sz val="11"/>
      <color rgb="FFFF0000"/>
      <name val="&quot;Times New Roman&quot;"/>
    </font>
    <font>
      <sz val="12"/>
      <color rgb="FFFF0000"/>
      <name val="Times New Roman"/>
    </font>
    <font>
      <b/>
      <sz val="24"/>
      <name val="Times New Roman"/>
    </font>
    <font>
      <b/>
      <sz val="14"/>
      <name val="Times New Roman"/>
    </font>
    <font>
      <u/>
      <sz val="14"/>
      <color rgb="FF008000"/>
      <name val="Inconsolata"/>
    </font>
    <font>
      <b/>
      <u/>
      <sz val="14"/>
      <color rgb="FF1155CC"/>
      <name val="&quot;Times New Roman&quot;"/>
    </font>
    <font>
      <b/>
      <u/>
      <sz val="14"/>
      <color rgb="FF1155CC"/>
      <name val="&quot;Times New Roman&quot;"/>
    </font>
    <font>
      <b/>
      <sz val="14"/>
      <color rgb="FF073763"/>
      <name val="Times New Roman"/>
    </font>
    <font>
      <u/>
      <sz val="10"/>
      <color theme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  <fill>
      <patternFill patternType="solid">
        <fgColor rgb="FFD9D9D9"/>
        <bgColor rgb="FFD9D9D9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073763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25" fillId="0" borderId="0" applyNumberFormat="0" applyFill="0" applyBorder="0" applyAlignment="0" applyProtection="0"/>
  </cellStyleXfs>
  <cellXfs count="79">
    <xf numFmtId="0" fontId="0" fillId="0" borderId="0" xfId="0" applyFont="1" applyAlignment="1"/>
    <xf numFmtId="0" fontId="3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3" borderId="0" xfId="0" applyFont="1" applyFill="1"/>
    <xf numFmtId="0" fontId="6" fillId="4" borderId="4" xfId="0" applyFont="1" applyFill="1" applyBorder="1"/>
    <xf numFmtId="0" fontId="6" fillId="4" borderId="5" xfId="0" applyFont="1" applyFill="1" applyBorder="1"/>
    <xf numFmtId="164" fontId="7" fillId="0" borderId="3" xfId="0" applyNumberFormat="1" applyFont="1" applyBorder="1" applyAlignment="1">
      <alignment horizontal="center" vertical="center"/>
    </xf>
    <xf numFmtId="164" fontId="4" fillId="2" borderId="3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5" fillId="3" borderId="6" xfId="0" applyFont="1" applyFill="1" applyBorder="1" applyAlignment="1">
      <alignment horizontal="left"/>
    </xf>
    <xf numFmtId="0" fontId="8" fillId="3" borderId="0" xfId="0" applyFont="1" applyFill="1" applyAlignment="1">
      <alignment horizontal="left"/>
    </xf>
    <xf numFmtId="0" fontId="6" fillId="0" borderId="3" xfId="0" applyFont="1" applyBorder="1" applyAlignment="1">
      <alignment horizontal="right"/>
    </xf>
    <xf numFmtId="0" fontId="6" fillId="0" borderId="4" xfId="0" applyFont="1" applyBorder="1"/>
    <xf numFmtId="0" fontId="6" fillId="0" borderId="5" xfId="0" applyFont="1" applyBorder="1"/>
    <xf numFmtId="0" fontId="7" fillId="0" borderId="3" xfId="0" applyFont="1" applyBorder="1" applyAlignment="1">
      <alignment horizontal="left" vertical="center"/>
    </xf>
    <xf numFmtId="0" fontId="6" fillId="4" borderId="3" xfId="0" applyFont="1" applyFill="1" applyBorder="1" applyAlignment="1">
      <alignment horizontal="right"/>
    </xf>
    <xf numFmtId="0" fontId="9" fillId="0" borderId="4" xfId="0" applyFont="1" applyBorder="1"/>
    <xf numFmtId="0" fontId="9" fillId="0" borderId="5" xfId="0" applyFont="1" applyBorder="1"/>
    <xf numFmtId="0" fontId="10" fillId="4" borderId="3" xfId="0" applyFont="1" applyFill="1" applyBorder="1"/>
    <xf numFmtId="0" fontId="10" fillId="4" borderId="4" xfId="0" applyFont="1" applyFill="1" applyBorder="1"/>
    <xf numFmtId="0" fontId="10" fillId="4" borderId="5" xfId="0" applyFont="1" applyFill="1" applyBorder="1"/>
    <xf numFmtId="0" fontId="10" fillId="0" borderId="3" xfId="0" applyFont="1" applyBorder="1"/>
    <xf numFmtId="0" fontId="10" fillId="0" borderId="4" xfId="0" applyFont="1" applyBorder="1"/>
    <xf numFmtId="0" fontId="10" fillId="0" borderId="5" xfId="0" applyFont="1" applyBorder="1"/>
    <xf numFmtId="0" fontId="5" fillId="4" borderId="4" xfId="0" applyFont="1" applyFill="1" applyBorder="1"/>
    <xf numFmtId="0" fontId="5" fillId="4" borderId="5" xfId="0" applyFont="1" applyFill="1" applyBorder="1"/>
    <xf numFmtId="0" fontId="5" fillId="0" borderId="4" xfId="0" applyFont="1" applyBorder="1"/>
    <xf numFmtId="0" fontId="5" fillId="0" borderId="5" xfId="0" applyFont="1" applyBorder="1"/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center"/>
    </xf>
    <xf numFmtId="0" fontId="11" fillId="2" borderId="0" xfId="0" applyFont="1" applyFill="1" applyAlignment="1"/>
    <xf numFmtId="0" fontId="11" fillId="2" borderId="0" xfId="0" applyFont="1" applyFill="1" applyAlignme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center"/>
    </xf>
    <xf numFmtId="0" fontId="11" fillId="0" borderId="0" xfId="0" applyFont="1" applyAlignment="1"/>
    <xf numFmtId="0" fontId="11" fillId="0" borderId="0" xfId="0" applyFont="1" applyAlignment="1"/>
    <xf numFmtId="0" fontId="7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2" fillId="0" borderId="3" xfId="0" applyFont="1" applyBorder="1" applyAlignment="1">
      <alignment horizontal="center" vertical="center"/>
    </xf>
    <xf numFmtId="0" fontId="6" fillId="0" borderId="0" xfId="0" applyFont="1" applyAlignment="1"/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9" fontId="5" fillId="3" borderId="3" xfId="0" applyNumberFormat="1" applyFont="1" applyFill="1" applyBorder="1" applyAlignment="1">
      <alignment horizontal="center"/>
    </xf>
    <xf numFmtId="0" fontId="9" fillId="0" borderId="0" xfId="0" applyFont="1" applyAlignment="1"/>
    <xf numFmtId="0" fontId="15" fillId="2" borderId="3" xfId="0" applyFont="1" applyFill="1" applyBorder="1" applyAlignment="1">
      <alignment horizontal="center" vertical="center"/>
    </xf>
    <xf numFmtId="1" fontId="7" fillId="0" borderId="3" xfId="0" applyNumberFormat="1" applyFont="1" applyBorder="1" applyAlignment="1">
      <alignment horizontal="right" vertical="center"/>
    </xf>
    <xf numFmtId="164" fontId="16" fillId="3" borderId="0" xfId="0" applyNumberFormat="1" applyFont="1" applyFill="1"/>
    <xf numFmtId="1" fontId="7" fillId="0" borderId="3" xfId="0" applyNumberFormat="1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left" vertical="center"/>
    </xf>
    <xf numFmtId="0" fontId="17" fillId="0" borderId="0" xfId="0" applyFont="1" applyAlignment="1"/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3" xfId="0" applyFont="1" applyBorder="1" applyAlignment="1">
      <alignment horizontal="center"/>
    </xf>
    <xf numFmtId="0" fontId="21" fillId="3" borderId="3" xfId="0" applyFont="1" applyFill="1" applyBorder="1" applyAlignment="1"/>
    <xf numFmtId="0" fontId="22" fillId="5" borderId="3" xfId="0" applyFont="1" applyFill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0" fontId="3" fillId="0" borderId="0" xfId="0" applyFont="1" applyAlignment="1">
      <alignment horizontal="center" vertical="center"/>
    </xf>
    <xf numFmtId="0" fontId="0" fillId="0" borderId="0" xfId="0" applyFont="1" applyAlignment="1"/>
    <xf numFmtId="0" fontId="1" fillId="0" borderId="2" xfId="0" applyFont="1" applyBorder="1" applyAlignment="1">
      <alignment horizontal="center" vertical="center"/>
    </xf>
    <xf numFmtId="0" fontId="2" fillId="0" borderId="2" xfId="0" applyFont="1" applyBorder="1"/>
    <xf numFmtId="0" fontId="12" fillId="0" borderId="0" xfId="0" applyFont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2" fillId="0" borderId="8" xfId="0" applyFont="1" applyBorder="1"/>
    <xf numFmtId="0" fontId="14" fillId="0" borderId="7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5" fillId="3" borderId="3" xfId="1" applyFill="1" applyBorder="1" applyAlignment="1"/>
  </cellXfs>
  <cellStyles count="2">
    <cellStyle name="Hyperlink" xfId="1" builtinId="8"/>
    <cellStyle name="Normal" xfId="0" builtinId="0"/>
  </cellStyles>
  <dxfs count="16">
    <dxf>
      <fill>
        <patternFill patternType="solid">
          <fgColor rgb="FFD9D9D9"/>
          <bgColor rgb="FFD9D9D9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docs.google.com/spreadsheets/d/1vt1fEU5qpw_smEbOZSxYYHd-uxEaag-ZMURniHWITvY" TargetMode="External"/><Relationship Id="rId13" Type="http://schemas.openxmlformats.org/officeDocument/2006/relationships/hyperlink" Target="https://docs.google.com/spreadsheets/d/1eKEJeqQ6ZHvAz41BirNZJUxVMqlkv9jXF2RbxtnRTe4" TargetMode="External"/><Relationship Id="rId18" Type="http://schemas.openxmlformats.org/officeDocument/2006/relationships/hyperlink" Target="https://docs.google.com/spreadsheets/d/1G7laVe08A4abBCdSJ42m1eE6U2ZgDtYVZ0yUUt3AaFI" TargetMode="External"/><Relationship Id="rId3" Type="http://schemas.openxmlformats.org/officeDocument/2006/relationships/hyperlink" Target="https://docs.google.com/spreadsheets/d/1LldciS784GKi7NlKBBPejFdC-ViXPVtRTE0FPpKmhwk" TargetMode="External"/><Relationship Id="rId21" Type="http://schemas.openxmlformats.org/officeDocument/2006/relationships/hyperlink" Target="https://docs.google.com/spreadsheets/d/1YDUrSm_DFZfsSijalCcZdGnQUT_7h5y2CoZRxCWe_tQ" TargetMode="External"/><Relationship Id="rId7" Type="http://schemas.openxmlformats.org/officeDocument/2006/relationships/hyperlink" Target="https://docs.google.com/spreadsheets/d/1caipy9eynfRskxdNOEeuD5K-HUtPtHEcTxpUGPvH_Tg" TargetMode="External"/><Relationship Id="rId12" Type="http://schemas.openxmlformats.org/officeDocument/2006/relationships/hyperlink" Target="https://docs.google.com/spreadsheets/d/1Mc-HZtyDltoDFGjvzDFSZL3xgNREtEUceKSBD4CGMGk" TargetMode="External"/><Relationship Id="rId17" Type="http://schemas.openxmlformats.org/officeDocument/2006/relationships/hyperlink" Target="https://docs.google.com/spreadsheets/d/1MygLhLY-M3GizY3MUt_61kRhePSqm02Bp19NJxoDuIQ" TargetMode="External"/><Relationship Id="rId2" Type="http://schemas.openxmlformats.org/officeDocument/2006/relationships/hyperlink" Target="https://docs.google.com/spreadsheets/d/1mDYEIAooNzZMEj9vqRPxb5Ijfknocm1oNhDijO7Q2AM" TargetMode="External"/><Relationship Id="rId16" Type="http://schemas.openxmlformats.org/officeDocument/2006/relationships/hyperlink" Target="https://docs.google.com/spreadsheets/d/1tkesgqeqtZt_6UvcbNTpwAQaxST6wBS37T4ywBmqzqo" TargetMode="External"/><Relationship Id="rId20" Type="http://schemas.openxmlformats.org/officeDocument/2006/relationships/hyperlink" Target="https://docs.google.com/spreadsheets/d/11z3N9WL-C-KFZaV1T2n2ZxY0N6GYVfr-qJl382aPoxM" TargetMode="External"/><Relationship Id="rId1" Type="http://schemas.openxmlformats.org/officeDocument/2006/relationships/hyperlink" Target="https://docs.google.com/spreadsheets/d/1hjm9E122nXpHt-zthKIRPBz-8v2YZnjiaGqD03P8ic4" TargetMode="External"/><Relationship Id="rId6" Type="http://schemas.openxmlformats.org/officeDocument/2006/relationships/hyperlink" Target="https://docs.google.com/spreadsheets/d/1SxyGFYlI07UM49ybzYeQwaqCGnuJCjGwT2A7V4iDzcI" TargetMode="External"/><Relationship Id="rId11" Type="http://schemas.openxmlformats.org/officeDocument/2006/relationships/hyperlink" Target="https://docs.google.com/spreadsheets/d/1Ak4uPPnQvrIgxe7mbkObipL-TWe1HDjhvi72AEWMs-w" TargetMode="External"/><Relationship Id="rId5" Type="http://schemas.openxmlformats.org/officeDocument/2006/relationships/hyperlink" Target="https://docs.google.com/spreadsheets/d/1oKr8sktUd9dwvHSOXASQQR1MWmejDq1UqQJ9guPjkMA" TargetMode="External"/><Relationship Id="rId15" Type="http://schemas.openxmlformats.org/officeDocument/2006/relationships/hyperlink" Target="https://docs.google.com/spreadsheets/d/1368K6KHjgX5oNQljWryEFjttwb0U8SEf6JmRUqhoWuY" TargetMode="External"/><Relationship Id="rId10" Type="http://schemas.openxmlformats.org/officeDocument/2006/relationships/hyperlink" Target="https://docs.google.com/spreadsheets/d/1EfycUeA_eTQy5zju0S4c0KRpeyWAvm7EaAh4EZUEuD0" TargetMode="External"/><Relationship Id="rId19" Type="http://schemas.openxmlformats.org/officeDocument/2006/relationships/hyperlink" Target="https://docs.google.com/spreadsheets/d/1_3yQjGPPk6BKK4F5eo_daWKi8i3wN8kSDSeXJ4vzlF4" TargetMode="External"/><Relationship Id="rId4" Type="http://schemas.openxmlformats.org/officeDocument/2006/relationships/hyperlink" Target="https://docs.google.com/spreadsheets/d/1tnQa3Slu-7ioyIkw9kE4u2G8TSNKcw8DQyjon_IB1YY" TargetMode="External"/><Relationship Id="rId9" Type="http://schemas.openxmlformats.org/officeDocument/2006/relationships/hyperlink" Target="https://docs.google.com/spreadsheets/d/1O8Zvy5RSZjND6HlovE07eNgjvhmu-6baCPMyEGpK9LY" TargetMode="External"/><Relationship Id="rId14" Type="http://schemas.openxmlformats.org/officeDocument/2006/relationships/hyperlink" Target="https://docs.google.com/spreadsheets/d/1JuI4aJ74usoCKI4YFfXGeOGTXpt0Yc5ke6aJwoUFTU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W45"/>
  <sheetViews>
    <sheetView showGridLines="0" workbookViewId="0">
      <pane xSplit="3" ySplit="2" topLeftCell="D9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.75" customHeight="1"/>
  <cols>
    <col min="1" max="1" width="3.42578125" customWidth="1"/>
    <col min="2" max="2" width="20" customWidth="1"/>
    <col min="3" max="3" width="7.5703125" customWidth="1"/>
    <col min="4" max="8" width="6.42578125" customWidth="1"/>
    <col min="9" max="9" width="7.42578125" customWidth="1"/>
    <col min="10" max="12" width="6.42578125" customWidth="1"/>
    <col min="13" max="14" width="5.85546875" customWidth="1"/>
    <col min="15" max="15" width="6.7109375" customWidth="1"/>
    <col min="16" max="16" width="5.85546875" customWidth="1"/>
    <col min="17" max="17" width="8.140625" customWidth="1"/>
    <col min="18" max="18" width="4.42578125" customWidth="1"/>
    <col min="19" max="19" width="6.140625" customWidth="1"/>
    <col min="20" max="20" width="6.28515625" customWidth="1"/>
    <col min="21" max="21" width="15.28515625" customWidth="1"/>
    <col min="22" max="22" width="89.5703125" customWidth="1"/>
    <col min="23" max="23" width="8.28515625" customWidth="1"/>
  </cols>
  <sheetData>
    <row r="1" spans="1:23" ht="22.5">
      <c r="A1" s="67" t="s">
        <v>0</v>
      </c>
      <c r="B1" s="68"/>
      <c r="C1" s="68"/>
      <c r="D1" s="69" t="s">
        <v>1</v>
      </c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1"/>
      <c r="W1" s="1"/>
    </row>
    <row r="2" spans="1:23" ht="31.5" customHeight="1">
      <c r="A2" s="71" t="s">
        <v>2</v>
      </c>
      <c r="B2" s="72"/>
      <c r="C2" s="72"/>
      <c r="D2" s="2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2" t="s">
        <v>12</v>
      </c>
      <c r="N2" s="3" t="s">
        <v>13</v>
      </c>
      <c r="O2" s="3" t="s">
        <v>14</v>
      </c>
      <c r="P2" s="2" t="s">
        <v>15</v>
      </c>
      <c r="Q2" s="4" t="s">
        <v>16</v>
      </c>
      <c r="R2" s="2" t="s">
        <v>17</v>
      </c>
      <c r="S2" s="2" t="s">
        <v>18</v>
      </c>
      <c r="T2" s="2" t="s">
        <v>19</v>
      </c>
      <c r="U2" s="2" t="s">
        <v>20</v>
      </c>
      <c r="V2" s="2" t="s">
        <v>21</v>
      </c>
      <c r="W2" s="5"/>
    </row>
    <row r="3" spans="1:23">
      <c r="A3" s="6">
        <f ca="1">IFERROR(__xludf.DUMMYFUNCTION("IMPORTRANGE(Link!B2,""A4:C38"")"),1)</f>
        <v>1</v>
      </c>
      <c r="B3" s="7" t="str">
        <f ca="1">IFERROR(__xludf.DUMMYFUNCTION("""COMPUTED_VALUE"""),"Huỳnh Khánh")</f>
        <v>Huỳnh Khánh</v>
      </c>
      <c r="C3" s="8" t="str">
        <f ca="1">IFERROR(__xludf.DUMMYFUNCTION("""COMPUTED_VALUE"""),"An")</f>
        <v>An</v>
      </c>
      <c r="D3" s="9">
        <f ca="1">IFERROR(__xludf.DUMMYFUNCTION("IMPORTRANGE(Link!$B3,""HK1!J3:J37"")"),6.7)</f>
        <v>6.7</v>
      </c>
      <c r="E3" s="9">
        <f ca="1">IFERROR(__xludf.DUMMYFUNCTION("IMPORTRANGE(Link!$B4,""HK1!J3:J37"")"),6.2)</f>
        <v>6.2</v>
      </c>
      <c r="F3" s="9">
        <f ca="1">IFERROR(__xludf.DUMMYFUNCTION("IMPORTRANGE(Link!$B5,""HK1!J3:J37"")"),6.1)</f>
        <v>6.1</v>
      </c>
      <c r="G3" s="9">
        <f ca="1">IFERROR(__xludf.DUMMYFUNCTION("IMPORTRANGE(Link!$B6,""HK1!J3:J37"")"),7.3)</f>
        <v>7.3</v>
      </c>
      <c r="H3" s="9">
        <f ca="1">IFERROR(__xludf.DUMMYFUNCTION("IMPORTRANGE(Link!$B7,""HK1!J3:J37"")"),8.8)</f>
        <v>8.8000000000000007</v>
      </c>
      <c r="I3" s="9">
        <f ca="1">IFERROR(__xludf.DUMMYFUNCTION("IMPORTRANGE(Link!$B8,""HK1!J3:J37"")"),7.3)</f>
        <v>7.3</v>
      </c>
      <c r="J3" s="9">
        <f ca="1">IFERROR(__xludf.DUMMYFUNCTION("IMPORTRANGE(Link!$B9,""HK1!J3:J37"")"),8.6)</f>
        <v>8.6</v>
      </c>
      <c r="K3" s="9">
        <f ca="1">IFERROR(__xludf.DUMMYFUNCTION("IMPORTRANGE(Link!$B10,""HK1!J3:J37"")"),8.1)</f>
        <v>8.1</v>
      </c>
      <c r="L3" s="9">
        <f ca="1">IFERROR(__xludf.DUMMYFUNCTION("IMPORTRANGE(Link!$B11,""HK1!J3:J37"")"),7.4)</f>
        <v>7.4</v>
      </c>
      <c r="M3" s="9">
        <f ca="1">IFERROR(__xludf.DUMMYFUNCTION("IMPORTRANGE(Link!$B12,""HK1!J3:J37"")"),8.4)</f>
        <v>8.4</v>
      </c>
      <c r="N3" s="9">
        <f ca="1">IFERROR(__xludf.DUMMYFUNCTION("IMPORTRANGE(Link!$B13,""HK1!J3:J37"")"),8.1)</f>
        <v>8.1</v>
      </c>
      <c r="O3" s="9" t="str">
        <f ca="1">IFERROR(__xludf.DUMMYFUNCTION("IMPORTRANGE(Link!$B15,""HK1!I3:I37"")"),"Đ")</f>
        <v>Đ</v>
      </c>
      <c r="P3" s="9">
        <f ca="1">IFERROR(__xludf.DUMMYFUNCTION("IMPORTRANGE(Link!$B14,""HK1!J3:J37"")"),9.1)</f>
        <v>9.1</v>
      </c>
      <c r="Q3" s="10">
        <f t="shared" ref="Q3:Q37" ca="1" si="0">IF(AND(COUNT(D3:N3,P3)=12,COUNTA(O3)=1),ROUND(AVERAGE(D3:N3,P3),1),"")</f>
        <v>7.7</v>
      </c>
      <c r="R3" s="11" t="str">
        <f t="shared" ref="R3:R37" ca="1" si="1">IF(Q3="","",IF(AND(Q3&gt;=8,W3="Tb",COUNTIF(D3:P3,"&lt;5")=1),"K",IF(OR(AND(Q3&gt;=8,W3="Y",COUNTIF(D3:P3,"&lt;3,5")=1,O3="Đ"),AND(Q3&gt;=8,W3="Y",COUNTIF(D3:P3,"&lt;3,5")=0,O3="CĐ")),"Tb",IF(OR(AND(Q3&gt;=6.5,W3="Y",COUNTIF(D3:P3,"&lt;3,5")=1,O3="Đ"),AND(Q3&gt;=6.5,W3="Y",COUNTIF(D3:P3,"&lt;3,5")=0,O3="CĐ")),"Tb",IF(AND(Q3&gt;=6.5,W3="Kém",COUNTIF(D3:P3,"&lt;2")=1),"Y",W3)))))</f>
        <v>K</v>
      </c>
      <c r="S3" s="12" t="str">
        <f ca="1">IFERROR(__xludf.DUMMYFUNCTION("IMPORTRANGE(Link!B2,""'HK1'!D4:E38"")"),"T")</f>
        <v>T</v>
      </c>
      <c r="T3" s="11">
        <f ca="1">IFERROR(__xludf.DUMMYFUNCTION("""COMPUTED_VALUE"""),0)</f>
        <v>0</v>
      </c>
      <c r="U3" s="11" t="str">
        <f t="shared" ref="U3:U37" ca="1" si="2">IF(COUNTIF(R3:S3,"")=0,IF(AND(R3="G",S3="T"),"HSG",IF(OR(AND(R3="G",S3="K"),AND(R3="K",S3="K"),AND(R3="K",S3="T")),"HSTT","")),"")</f>
        <v>HSTT</v>
      </c>
      <c r="V3" s="13" t="str">
        <f ca="1">IFERROR(__xludf.DUMMYFUNCTION("IMPORTRANGE(Link!B2,""'HK1'!F4:F38"")"),"")</f>
        <v/>
      </c>
      <c r="W3" s="14" t="str">
        <f t="shared" ref="W3:W37" ca="1" si="3">IF(AND(Q3&gt;=8,OR(D3&gt;=8,I3&gt;=8,L3&gt;=8),MIN(D3:P3)&gt;=6.5,O3="Đ"),"G",IF(AND(Q3&gt;=6.5,OR(D3&gt;=6.5,I3&gt;=6.5,L3&gt;=6.5),MIN(D3:P3)&gt;=5,O3="Đ"),"K",IF(AND(Q3&gt;=5,OR(D3&gt;=5,I3&gt;=5,L3&gt;=5),MIN(D3:P3)&gt;=3.5,O3="Đ"),"Tb",IF(AND(Q3&gt;=3.5,MIN(D3:P3)&gt;=2),"Y","Kém"))))</f>
        <v>K</v>
      </c>
    </row>
    <row r="4" spans="1:23">
      <c r="A4" s="15">
        <f ca="1">IFERROR(__xludf.DUMMYFUNCTION("""COMPUTED_VALUE"""),2)</f>
        <v>2</v>
      </c>
      <c r="B4" s="16" t="str">
        <f ca="1">IFERROR(__xludf.DUMMYFUNCTION("""COMPUTED_VALUE"""),"Nguyễn Trịnh Hoàng")</f>
        <v>Nguyễn Trịnh Hoàng</v>
      </c>
      <c r="C4" s="17" t="str">
        <f ca="1">IFERROR(__xludf.DUMMYFUNCTION("""COMPUTED_VALUE"""),"Anh")</f>
        <v>Anh</v>
      </c>
      <c r="D4" s="9">
        <f ca="1">IFERROR(__xludf.DUMMYFUNCTION("""COMPUTED_VALUE"""),5.7)</f>
        <v>5.7</v>
      </c>
      <c r="E4" s="9">
        <f ca="1">IFERROR(__xludf.DUMMYFUNCTION("""COMPUTED_VALUE"""),6.3)</f>
        <v>6.3</v>
      </c>
      <c r="F4" s="9">
        <f ca="1">IFERROR(__xludf.DUMMYFUNCTION("""COMPUTED_VALUE"""),6.8)</f>
        <v>6.8</v>
      </c>
      <c r="G4" s="9">
        <f ca="1">IFERROR(__xludf.DUMMYFUNCTION("""COMPUTED_VALUE"""),6.5)</f>
        <v>6.5</v>
      </c>
      <c r="H4" s="9">
        <f ca="1">IFERROR(__xludf.DUMMYFUNCTION("""COMPUTED_VALUE"""),8.3)</f>
        <v>8.3000000000000007</v>
      </c>
      <c r="I4" s="9">
        <f ca="1">IFERROR(__xludf.DUMMYFUNCTION("""COMPUTED_VALUE"""),6.7)</f>
        <v>6.7</v>
      </c>
      <c r="J4" s="9">
        <f ca="1">IFERROR(__xludf.DUMMYFUNCTION("""COMPUTED_VALUE"""),6.7)</f>
        <v>6.7</v>
      </c>
      <c r="K4" s="9">
        <f ca="1">IFERROR(__xludf.DUMMYFUNCTION("""COMPUTED_VALUE"""),7.2)</f>
        <v>7.2</v>
      </c>
      <c r="L4" s="9">
        <f ca="1">IFERROR(__xludf.DUMMYFUNCTION("""COMPUTED_VALUE"""),5)</f>
        <v>5</v>
      </c>
      <c r="M4" s="9">
        <f ca="1">IFERROR(__xludf.DUMMYFUNCTION("""COMPUTED_VALUE"""),6.6)</f>
        <v>6.6</v>
      </c>
      <c r="N4" s="9">
        <f ca="1">IFERROR(__xludf.DUMMYFUNCTION("""COMPUTED_VALUE"""),7.6)</f>
        <v>7.6</v>
      </c>
      <c r="O4" s="9" t="str">
        <f ca="1">IFERROR(__xludf.DUMMYFUNCTION("""COMPUTED_VALUE"""),"Đ")</f>
        <v>Đ</v>
      </c>
      <c r="P4" s="9">
        <f ca="1">IFERROR(__xludf.DUMMYFUNCTION("""COMPUTED_VALUE"""),7.8)</f>
        <v>7.8</v>
      </c>
      <c r="Q4" s="10">
        <f t="shared" ca="1" si="0"/>
        <v>6.8</v>
      </c>
      <c r="R4" s="11" t="str">
        <f t="shared" ca="1" si="1"/>
        <v>K</v>
      </c>
      <c r="S4" s="11" t="str">
        <f ca="1">IFERROR(__xludf.DUMMYFUNCTION("""COMPUTED_VALUE"""),"K")</f>
        <v>K</v>
      </c>
      <c r="T4" s="11">
        <f ca="1">IFERROR(__xludf.DUMMYFUNCTION("""COMPUTED_VALUE"""),1)</f>
        <v>1</v>
      </c>
      <c r="U4" s="11" t="str">
        <f t="shared" ca="1" si="2"/>
        <v>HSTT</v>
      </c>
      <c r="V4" s="18"/>
      <c r="W4" s="14" t="str">
        <f t="shared" ca="1" si="3"/>
        <v>K</v>
      </c>
    </row>
    <row r="5" spans="1:23">
      <c r="A5" s="19">
        <f ca="1">IFERROR(__xludf.DUMMYFUNCTION("""COMPUTED_VALUE"""),3)</f>
        <v>3</v>
      </c>
      <c r="B5" s="7" t="str">
        <f ca="1">IFERROR(__xludf.DUMMYFUNCTION("""COMPUTED_VALUE"""),"Ngô Trần Gia")</f>
        <v>Ngô Trần Gia</v>
      </c>
      <c r="C5" s="8" t="str">
        <f ca="1">IFERROR(__xludf.DUMMYFUNCTION("""COMPUTED_VALUE"""),"Bảo")</f>
        <v>Bảo</v>
      </c>
      <c r="D5" s="9">
        <f ca="1">IFERROR(__xludf.DUMMYFUNCTION("""COMPUTED_VALUE"""),5.6)</f>
        <v>5.6</v>
      </c>
      <c r="E5" s="9">
        <f ca="1">IFERROR(__xludf.DUMMYFUNCTION("""COMPUTED_VALUE"""),6.2)</f>
        <v>6.2</v>
      </c>
      <c r="F5" s="9">
        <f ca="1">IFERROR(__xludf.DUMMYFUNCTION("""COMPUTED_VALUE"""),5.7)</f>
        <v>5.7</v>
      </c>
      <c r="G5" s="9">
        <f ca="1">IFERROR(__xludf.DUMMYFUNCTION("""COMPUTED_VALUE"""),5.2)</f>
        <v>5.2</v>
      </c>
      <c r="H5" s="9">
        <f ca="1">IFERROR(__xludf.DUMMYFUNCTION("""COMPUTED_VALUE"""),8)</f>
        <v>8</v>
      </c>
      <c r="I5" s="9">
        <f ca="1">IFERROR(__xludf.DUMMYFUNCTION("""COMPUTED_VALUE"""),6.4)</f>
        <v>6.4</v>
      </c>
      <c r="J5" s="9">
        <f ca="1">IFERROR(__xludf.DUMMYFUNCTION("""COMPUTED_VALUE"""),7.6)</f>
        <v>7.6</v>
      </c>
      <c r="K5" s="9">
        <f ca="1">IFERROR(__xludf.DUMMYFUNCTION("""COMPUTED_VALUE"""),7.5)</f>
        <v>7.5</v>
      </c>
      <c r="L5" s="9">
        <f ca="1">IFERROR(__xludf.DUMMYFUNCTION("""COMPUTED_VALUE"""),5.2)</f>
        <v>5.2</v>
      </c>
      <c r="M5" s="9">
        <f ca="1">IFERROR(__xludf.DUMMYFUNCTION("""COMPUTED_VALUE"""),8.1)</f>
        <v>8.1</v>
      </c>
      <c r="N5" s="9">
        <f ca="1">IFERROR(__xludf.DUMMYFUNCTION("""COMPUTED_VALUE"""),7.6)</f>
        <v>7.6</v>
      </c>
      <c r="O5" s="9" t="str">
        <f ca="1">IFERROR(__xludf.DUMMYFUNCTION("""COMPUTED_VALUE"""),"Đ")</f>
        <v>Đ</v>
      </c>
      <c r="P5" s="9">
        <f ca="1">IFERROR(__xludf.DUMMYFUNCTION("""COMPUTED_VALUE"""),9.1)</f>
        <v>9.1</v>
      </c>
      <c r="Q5" s="10">
        <f t="shared" ca="1" si="0"/>
        <v>6.9</v>
      </c>
      <c r="R5" s="11" t="str">
        <f t="shared" ca="1" si="1"/>
        <v>Tb</v>
      </c>
      <c r="S5" s="11" t="str">
        <f ca="1">IFERROR(__xludf.DUMMYFUNCTION("""COMPUTED_VALUE"""),"K")</f>
        <v>K</v>
      </c>
      <c r="T5" s="11">
        <f ca="1">IFERROR(__xludf.DUMMYFUNCTION("""COMPUTED_VALUE"""),0)</f>
        <v>0</v>
      </c>
      <c r="U5" s="11" t="str">
        <f t="shared" ca="1" si="2"/>
        <v/>
      </c>
      <c r="V5" s="18"/>
      <c r="W5" s="14" t="str">
        <f t="shared" ca="1" si="3"/>
        <v>Tb</v>
      </c>
    </row>
    <row r="6" spans="1:23">
      <c r="A6" s="15">
        <f ca="1">IFERROR(__xludf.DUMMYFUNCTION("""COMPUTED_VALUE"""),4)</f>
        <v>4</v>
      </c>
      <c r="B6" s="16" t="str">
        <f ca="1">IFERROR(__xludf.DUMMYFUNCTION("""COMPUTED_VALUE"""),"Nguyễn Tuấn")</f>
        <v>Nguyễn Tuấn</v>
      </c>
      <c r="C6" s="17" t="str">
        <f ca="1">IFERROR(__xludf.DUMMYFUNCTION("""COMPUTED_VALUE"""),"Bảo")</f>
        <v>Bảo</v>
      </c>
      <c r="D6" s="9">
        <f ca="1">IFERROR(__xludf.DUMMYFUNCTION("""COMPUTED_VALUE"""),4.8)</f>
        <v>4.8</v>
      </c>
      <c r="E6" s="9">
        <f ca="1">IFERROR(__xludf.DUMMYFUNCTION("""COMPUTED_VALUE"""),6.2)</f>
        <v>6.2</v>
      </c>
      <c r="F6" s="9">
        <f ca="1">IFERROR(__xludf.DUMMYFUNCTION("""COMPUTED_VALUE"""),6.6)</f>
        <v>6.6</v>
      </c>
      <c r="G6" s="9">
        <f ca="1">IFERROR(__xludf.DUMMYFUNCTION("""COMPUTED_VALUE"""),7.8)</f>
        <v>7.8</v>
      </c>
      <c r="H6" s="9">
        <f ca="1">IFERROR(__xludf.DUMMYFUNCTION("""COMPUTED_VALUE"""),8)</f>
        <v>8</v>
      </c>
      <c r="I6" s="9">
        <f ca="1">IFERROR(__xludf.DUMMYFUNCTION("""COMPUTED_VALUE"""),6.7)</f>
        <v>6.7</v>
      </c>
      <c r="J6" s="9">
        <f ca="1">IFERROR(__xludf.DUMMYFUNCTION("""COMPUTED_VALUE"""),7)</f>
        <v>7</v>
      </c>
      <c r="K6" s="9">
        <f ca="1">IFERROR(__xludf.DUMMYFUNCTION("""COMPUTED_VALUE"""),7.6)</f>
        <v>7.6</v>
      </c>
      <c r="L6" s="9">
        <f ca="1">IFERROR(__xludf.DUMMYFUNCTION("""COMPUTED_VALUE"""),5.2)</f>
        <v>5.2</v>
      </c>
      <c r="M6" s="9">
        <f ca="1">IFERROR(__xludf.DUMMYFUNCTION("""COMPUTED_VALUE"""),8.1)</f>
        <v>8.1</v>
      </c>
      <c r="N6" s="9">
        <f ca="1">IFERROR(__xludf.DUMMYFUNCTION("""COMPUTED_VALUE"""),7.6)</f>
        <v>7.6</v>
      </c>
      <c r="O6" s="9" t="str">
        <f ca="1">IFERROR(__xludf.DUMMYFUNCTION("""COMPUTED_VALUE"""),"Đ")</f>
        <v>Đ</v>
      </c>
      <c r="P6" s="9">
        <f ca="1">IFERROR(__xludf.DUMMYFUNCTION("""COMPUTED_VALUE"""),7.8)</f>
        <v>7.8</v>
      </c>
      <c r="Q6" s="10">
        <f t="shared" ca="1" si="0"/>
        <v>7</v>
      </c>
      <c r="R6" s="11" t="str">
        <f t="shared" ca="1" si="1"/>
        <v>Tb</v>
      </c>
      <c r="S6" s="11" t="str">
        <f ca="1">IFERROR(__xludf.DUMMYFUNCTION("""COMPUTED_VALUE"""),"K")</f>
        <v>K</v>
      </c>
      <c r="T6" s="11">
        <f ca="1">IFERROR(__xludf.DUMMYFUNCTION("""COMPUTED_VALUE"""),1)</f>
        <v>1</v>
      </c>
      <c r="U6" s="11" t="str">
        <f t="shared" ca="1" si="2"/>
        <v/>
      </c>
      <c r="V6" s="18"/>
      <c r="W6" s="14" t="str">
        <f t="shared" ca="1" si="3"/>
        <v>Tb</v>
      </c>
    </row>
    <row r="7" spans="1:23">
      <c r="A7" s="19">
        <f ca="1">IFERROR(__xludf.DUMMYFUNCTION("""COMPUTED_VALUE"""),5)</f>
        <v>5</v>
      </c>
      <c r="B7" s="7" t="str">
        <f ca="1">IFERROR(__xludf.DUMMYFUNCTION("""COMPUTED_VALUE"""),"Trần Hòa")</f>
        <v>Trần Hòa</v>
      </c>
      <c r="C7" s="8" t="str">
        <f ca="1">IFERROR(__xludf.DUMMYFUNCTION("""COMPUTED_VALUE"""),"Bình")</f>
        <v>Bình</v>
      </c>
      <c r="D7" s="9">
        <f ca="1">IFERROR(__xludf.DUMMYFUNCTION("""COMPUTED_VALUE"""),5)</f>
        <v>5</v>
      </c>
      <c r="E7" s="9">
        <f ca="1">IFERROR(__xludf.DUMMYFUNCTION("""COMPUTED_VALUE"""),5.4)</f>
        <v>5.4</v>
      </c>
      <c r="F7" s="9">
        <f ca="1">IFERROR(__xludf.DUMMYFUNCTION("""COMPUTED_VALUE"""),6.2)</f>
        <v>6.2</v>
      </c>
      <c r="G7" s="9">
        <f ca="1">IFERROR(__xludf.DUMMYFUNCTION("""COMPUTED_VALUE"""),6.9)</f>
        <v>6.9</v>
      </c>
      <c r="H7" s="9">
        <f ca="1">IFERROR(__xludf.DUMMYFUNCTION("""COMPUTED_VALUE"""),7.8)</f>
        <v>7.8</v>
      </c>
      <c r="I7" s="9">
        <f ca="1">IFERROR(__xludf.DUMMYFUNCTION("""COMPUTED_VALUE"""),6)</f>
        <v>6</v>
      </c>
      <c r="J7" s="9">
        <f ca="1">IFERROR(__xludf.DUMMYFUNCTION("""COMPUTED_VALUE"""),7.4)</f>
        <v>7.4</v>
      </c>
      <c r="K7" s="9">
        <f ca="1">IFERROR(__xludf.DUMMYFUNCTION("""COMPUTED_VALUE"""),7)</f>
        <v>7</v>
      </c>
      <c r="L7" s="9">
        <f ca="1">IFERROR(__xludf.DUMMYFUNCTION("""COMPUTED_VALUE"""),4.2)</f>
        <v>4.2</v>
      </c>
      <c r="M7" s="9">
        <f ca="1">IFERROR(__xludf.DUMMYFUNCTION("""COMPUTED_VALUE"""),7.6)</f>
        <v>7.6</v>
      </c>
      <c r="N7" s="9">
        <f ca="1">IFERROR(__xludf.DUMMYFUNCTION("""COMPUTED_VALUE"""),7.9)</f>
        <v>7.9</v>
      </c>
      <c r="O7" s="9" t="str">
        <f ca="1">IFERROR(__xludf.DUMMYFUNCTION("""COMPUTED_VALUE"""),"Đ")</f>
        <v>Đ</v>
      </c>
      <c r="P7" s="9">
        <f ca="1">IFERROR(__xludf.DUMMYFUNCTION("""COMPUTED_VALUE"""),8.1)</f>
        <v>8.1</v>
      </c>
      <c r="Q7" s="10">
        <f t="shared" ca="1" si="0"/>
        <v>6.6</v>
      </c>
      <c r="R7" s="11" t="str">
        <f t="shared" ca="1" si="1"/>
        <v>Tb</v>
      </c>
      <c r="S7" s="11" t="str">
        <f ca="1">IFERROR(__xludf.DUMMYFUNCTION("""COMPUTED_VALUE"""),"K")</f>
        <v>K</v>
      </c>
      <c r="T7" s="11">
        <f ca="1">IFERROR(__xludf.DUMMYFUNCTION("""COMPUTED_VALUE"""),0)</f>
        <v>0</v>
      </c>
      <c r="U7" s="11" t="str">
        <f t="shared" ca="1" si="2"/>
        <v/>
      </c>
      <c r="V7" s="18"/>
      <c r="W7" s="14" t="str">
        <f t="shared" ca="1" si="3"/>
        <v>Tb</v>
      </c>
    </row>
    <row r="8" spans="1:23">
      <c r="A8" s="15">
        <f ca="1">IFERROR(__xludf.DUMMYFUNCTION("""COMPUTED_VALUE"""),6)</f>
        <v>6</v>
      </c>
      <c r="B8" s="16" t="str">
        <f ca="1">IFERROR(__xludf.DUMMYFUNCTION("""COMPUTED_VALUE"""),"Lê Nguyễn Mạnh")</f>
        <v>Lê Nguyễn Mạnh</v>
      </c>
      <c r="C8" s="17" t="str">
        <f ca="1">IFERROR(__xludf.DUMMYFUNCTION("""COMPUTED_VALUE"""),"Dũng")</f>
        <v>Dũng</v>
      </c>
      <c r="D8" s="9">
        <f ca="1">IFERROR(__xludf.DUMMYFUNCTION("""COMPUTED_VALUE"""),5.1)</f>
        <v>5.0999999999999996</v>
      </c>
      <c r="E8" s="9">
        <f ca="1">IFERROR(__xludf.DUMMYFUNCTION("""COMPUTED_VALUE"""),6.1)</f>
        <v>6.1</v>
      </c>
      <c r="F8" s="9">
        <f ca="1">IFERROR(__xludf.DUMMYFUNCTION("""COMPUTED_VALUE"""),6)</f>
        <v>6</v>
      </c>
      <c r="G8" s="9">
        <f ca="1">IFERROR(__xludf.DUMMYFUNCTION("""COMPUTED_VALUE"""),7)</f>
        <v>7</v>
      </c>
      <c r="H8" s="9">
        <f ca="1">IFERROR(__xludf.DUMMYFUNCTION("""COMPUTED_VALUE"""),7.6)</f>
        <v>7.6</v>
      </c>
      <c r="I8" s="9">
        <f ca="1">IFERROR(__xludf.DUMMYFUNCTION("""COMPUTED_VALUE"""),6.4)</f>
        <v>6.4</v>
      </c>
      <c r="J8" s="9">
        <f ca="1">IFERROR(__xludf.DUMMYFUNCTION("""COMPUTED_VALUE"""),8)</f>
        <v>8</v>
      </c>
      <c r="K8" s="9">
        <f ca="1">IFERROR(__xludf.DUMMYFUNCTION("""COMPUTED_VALUE"""),7.3)</f>
        <v>7.3</v>
      </c>
      <c r="L8" s="9">
        <f ca="1">IFERROR(__xludf.DUMMYFUNCTION("""COMPUTED_VALUE"""),4.4)</f>
        <v>4.4000000000000004</v>
      </c>
      <c r="M8" s="9">
        <f ca="1">IFERROR(__xludf.DUMMYFUNCTION("""COMPUTED_VALUE"""),8.1)</f>
        <v>8.1</v>
      </c>
      <c r="N8" s="9">
        <f ca="1">IFERROR(__xludf.DUMMYFUNCTION("""COMPUTED_VALUE"""),7.4)</f>
        <v>7.4</v>
      </c>
      <c r="O8" s="9" t="str">
        <f ca="1">IFERROR(__xludf.DUMMYFUNCTION("""COMPUTED_VALUE"""),"Đ")</f>
        <v>Đ</v>
      </c>
      <c r="P8" s="9">
        <f ca="1">IFERROR(__xludf.DUMMYFUNCTION("""COMPUTED_VALUE"""),7.8)</f>
        <v>7.8</v>
      </c>
      <c r="Q8" s="10">
        <f t="shared" ca="1" si="0"/>
        <v>6.8</v>
      </c>
      <c r="R8" s="11" t="str">
        <f t="shared" ca="1" si="1"/>
        <v>Tb</v>
      </c>
      <c r="S8" s="11" t="str">
        <f ca="1">IFERROR(__xludf.DUMMYFUNCTION("""COMPUTED_VALUE"""),"K")</f>
        <v>K</v>
      </c>
      <c r="T8" s="11">
        <f ca="1">IFERROR(__xludf.DUMMYFUNCTION("""COMPUTED_VALUE"""),0)</f>
        <v>0</v>
      </c>
      <c r="U8" s="11" t="str">
        <f t="shared" ca="1" si="2"/>
        <v/>
      </c>
      <c r="V8" s="18"/>
      <c r="W8" s="14" t="str">
        <f t="shared" ca="1" si="3"/>
        <v>Tb</v>
      </c>
    </row>
    <row r="9" spans="1:23">
      <c r="A9" s="19">
        <f ca="1">IFERROR(__xludf.DUMMYFUNCTION("""COMPUTED_VALUE"""),7)</f>
        <v>7</v>
      </c>
      <c r="B9" s="7" t="str">
        <f ca="1">IFERROR(__xludf.DUMMYFUNCTION("""COMPUTED_VALUE"""),"Đặng Phạm Tùng")</f>
        <v>Đặng Phạm Tùng</v>
      </c>
      <c r="C9" s="8" t="str">
        <f ca="1">IFERROR(__xludf.DUMMYFUNCTION("""COMPUTED_VALUE"""),"Dương")</f>
        <v>Dương</v>
      </c>
      <c r="D9" s="9">
        <f ca="1">IFERROR(__xludf.DUMMYFUNCTION("""COMPUTED_VALUE"""),6.7)</f>
        <v>6.7</v>
      </c>
      <c r="E9" s="9">
        <f ca="1">IFERROR(__xludf.DUMMYFUNCTION("""COMPUTED_VALUE"""),5.4)</f>
        <v>5.4</v>
      </c>
      <c r="F9" s="9">
        <f ca="1">IFERROR(__xludf.DUMMYFUNCTION("""COMPUTED_VALUE"""),6)</f>
        <v>6</v>
      </c>
      <c r="G9" s="9">
        <f ca="1">IFERROR(__xludf.DUMMYFUNCTION("""COMPUTED_VALUE"""),6.9)</f>
        <v>6.9</v>
      </c>
      <c r="H9" s="9">
        <f ca="1">IFERROR(__xludf.DUMMYFUNCTION("""COMPUTED_VALUE"""),9.1)</f>
        <v>9.1</v>
      </c>
      <c r="I9" s="9">
        <f ca="1">IFERROR(__xludf.DUMMYFUNCTION("""COMPUTED_VALUE"""),7)</f>
        <v>7</v>
      </c>
      <c r="J9" s="9">
        <f ca="1">IFERROR(__xludf.DUMMYFUNCTION("""COMPUTED_VALUE"""),7.9)</f>
        <v>7.9</v>
      </c>
      <c r="K9" s="9">
        <f ca="1">IFERROR(__xludf.DUMMYFUNCTION("""COMPUTED_VALUE"""),8.2)</f>
        <v>8.1999999999999993</v>
      </c>
      <c r="L9" s="9">
        <f ca="1">IFERROR(__xludf.DUMMYFUNCTION("""COMPUTED_VALUE"""),5.1)</f>
        <v>5.0999999999999996</v>
      </c>
      <c r="M9" s="9">
        <f ca="1">IFERROR(__xludf.DUMMYFUNCTION("""COMPUTED_VALUE"""),8.8)</f>
        <v>8.8000000000000007</v>
      </c>
      <c r="N9" s="9">
        <f ca="1">IFERROR(__xludf.DUMMYFUNCTION("""COMPUTED_VALUE"""),8.5)</f>
        <v>8.5</v>
      </c>
      <c r="O9" s="9" t="str">
        <f ca="1">IFERROR(__xludf.DUMMYFUNCTION("""COMPUTED_VALUE"""),"Đ")</f>
        <v>Đ</v>
      </c>
      <c r="P9" s="9">
        <f ca="1">IFERROR(__xludf.DUMMYFUNCTION("""COMPUTED_VALUE"""),9.2)</f>
        <v>9.1999999999999993</v>
      </c>
      <c r="Q9" s="10">
        <f t="shared" ca="1" si="0"/>
        <v>7.4</v>
      </c>
      <c r="R9" s="11" t="str">
        <f t="shared" ca="1" si="1"/>
        <v>K</v>
      </c>
      <c r="S9" s="11" t="str">
        <f ca="1">IFERROR(__xludf.DUMMYFUNCTION("""COMPUTED_VALUE"""),"T")</f>
        <v>T</v>
      </c>
      <c r="T9" s="11">
        <f ca="1">IFERROR(__xludf.DUMMYFUNCTION("""COMPUTED_VALUE"""),0)</f>
        <v>0</v>
      </c>
      <c r="U9" s="11" t="str">
        <f t="shared" ca="1" si="2"/>
        <v>HSTT</v>
      </c>
      <c r="V9" s="18"/>
      <c r="W9" s="14" t="str">
        <f t="shared" ca="1" si="3"/>
        <v>K</v>
      </c>
    </row>
    <row r="10" spans="1:23">
      <c r="A10" s="15">
        <f ca="1">IFERROR(__xludf.DUMMYFUNCTION("""COMPUTED_VALUE"""),8)</f>
        <v>8</v>
      </c>
      <c r="B10" s="16" t="str">
        <f ca="1">IFERROR(__xludf.DUMMYFUNCTION("""COMPUTED_VALUE"""),"Nguyễn Ngọc Khánh")</f>
        <v>Nguyễn Ngọc Khánh</v>
      </c>
      <c r="C10" s="17" t="str">
        <f ca="1">IFERROR(__xludf.DUMMYFUNCTION("""COMPUTED_VALUE"""),"Đan")</f>
        <v>Đan</v>
      </c>
      <c r="D10" s="9">
        <f ca="1">IFERROR(__xludf.DUMMYFUNCTION("""COMPUTED_VALUE"""),7.3)</f>
        <v>7.3</v>
      </c>
      <c r="E10" s="9">
        <f ca="1">IFERROR(__xludf.DUMMYFUNCTION("""COMPUTED_VALUE"""),6.6)</f>
        <v>6.6</v>
      </c>
      <c r="F10" s="9">
        <f ca="1">IFERROR(__xludf.DUMMYFUNCTION("""COMPUTED_VALUE"""),6.2)</f>
        <v>6.2</v>
      </c>
      <c r="G10" s="9">
        <f ca="1">IFERROR(__xludf.DUMMYFUNCTION("""COMPUTED_VALUE"""),7.9)</f>
        <v>7.9</v>
      </c>
      <c r="H10" s="9">
        <f ca="1">IFERROR(__xludf.DUMMYFUNCTION("""COMPUTED_VALUE"""),9.2)</f>
        <v>9.1999999999999993</v>
      </c>
      <c r="I10" s="9">
        <f ca="1">IFERROR(__xludf.DUMMYFUNCTION("""COMPUTED_VALUE"""),7.4)</f>
        <v>7.4</v>
      </c>
      <c r="J10" s="9">
        <f ca="1">IFERROR(__xludf.DUMMYFUNCTION("""COMPUTED_VALUE"""),8.9)</f>
        <v>8.9</v>
      </c>
      <c r="K10" s="9">
        <f ca="1">IFERROR(__xludf.DUMMYFUNCTION("""COMPUTED_VALUE"""),8)</f>
        <v>8</v>
      </c>
      <c r="L10" s="9">
        <f ca="1">IFERROR(__xludf.DUMMYFUNCTION("""COMPUTED_VALUE"""),5.6)</f>
        <v>5.6</v>
      </c>
      <c r="M10" s="9">
        <f ca="1">IFERROR(__xludf.DUMMYFUNCTION("""COMPUTED_VALUE"""),9.1)</f>
        <v>9.1</v>
      </c>
      <c r="N10" s="9">
        <f ca="1">IFERROR(__xludf.DUMMYFUNCTION("""COMPUTED_VALUE"""),8.9)</f>
        <v>8.9</v>
      </c>
      <c r="O10" s="9" t="str">
        <f ca="1">IFERROR(__xludf.DUMMYFUNCTION("""COMPUTED_VALUE"""),"Đ")</f>
        <v>Đ</v>
      </c>
      <c r="P10" s="9">
        <f ca="1">IFERROR(__xludf.DUMMYFUNCTION("""COMPUTED_VALUE"""),7.8)</f>
        <v>7.8</v>
      </c>
      <c r="Q10" s="10">
        <f t="shared" ca="1" si="0"/>
        <v>7.7</v>
      </c>
      <c r="R10" s="11" t="str">
        <f t="shared" ca="1" si="1"/>
        <v>K</v>
      </c>
      <c r="S10" s="11" t="str">
        <f ca="1">IFERROR(__xludf.DUMMYFUNCTION("""COMPUTED_VALUE"""),"T")</f>
        <v>T</v>
      </c>
      <c r="T10" s="11">
        <f ca="1">IFERROR(__xludf.DUMMYFUNCTION("""COMPUTED_VALUE"""),0)</f>
        <v>0</v>
      </c>
      <c r="U10" s="11" t="str">
        <f t="shared" ca="1" si="2"/>
        <v>HSTT</v>
      </c>
      <c r="V10" s="18"/>
      <c r="W10" s="14" t="str">
        <f t="shared" ca="1" si="3"/>
        <v>K</v>
      </c>
    </row>
    <row r="11" spans="1:23">
      <c r="A11" s="19">
        <f ca="1">IFERROR(__xludf.DUMMYFUNCTION("""COMPUTED_VALUE"""),9)</f>
        <v>9</v>
      </c>
      <c r="B11" s="7" t="str">
        <f ca="1">IFERROR(__xludf.DUMMYFUNCTION("""COMPUTED_VALUE"""),"Trần Viết Chí")</f>
        <v>Trần Viết Chí</v>
      </c>
      <c r="C11" s="8" t="str">
        <f ca="1">IFERROR(__xludf.DUMMYFUNCTION("""COMPUTED_VALUE"""),"Đạt")</f>
        <v>Đạt</v>
      </c>
      <c r="D11" s="9">
        <f ca="1">IFERROR(__xludf.DUMMYFUNCTION("""COMPUTED_VALUE"""),6)</f>
        <v>6</v>
      </c>
      <c r="E11" s="9">
        <f ca="1">IFERROR(__xludf.DUMMYFUNCTION("""COMPUTED_VALUE"""),5.6)</f>
        <v>5.6</v>
      </c>
      <c r="F11" s="9">
        <f ca="1">IFERROR(__xludf.DUMMYFUNCTION("""COMPUTED_VALUE"""),5.6)</f>
        <v>5.6</v>
      </c>
      <c r="G11" s="9">
        <f ca="1">IFERROR(__xludf.DUMMYFUNCTION("""COMPUTED_VALUE"""),7.3)</f>
        <v>7.3</v>
      </c>
      <c r="H11" s="9">
        <f ca="1">IFERROR(__xludf.DUMMYFUNCTION("""COMPUTED_VALUE"""),8.7)</f>
        <v>8.6999999999999993</v>
      </c>
      <c r="I11" s="9">
        <f ca="1">IFERROR(__xludf.DUMMYFUNCTION("""COMPUTED_VALUE"""),6.8)</f>
        <v>6.8</v>
      </c>
      <c r="J11" s="9">
        <f ca="1">IFERROR(__xludf.DUMMYFUNCTION("""COMPUTED_VALUE"""),8.5)</f>
        <v>8.5</v>
      </c>
      <c r="K11" s="9">
        <f ca="1">IFERROR(__xludf.DUMMYFUNCTION("""COMPUTED_VALUE"""),7.3)</f>
        <v>7.3</v>
      </c>
      <c r="L11" s="9">
        <f ca="1">IFERROR(__xludf.DUMMYFUNCTION("""COMPUTED_VALUE"""),5.4)</f>
        <v>5.4</v>
      </c>
      <c r="M11" s="9">
        <f ca="1">IFERROR(__xludf.DUMMYFUNCTION("""COMPUTED_VALUE"""),8.2)</f>
        <v>8.1999999999999993</v>
      </c>
      <c r="N11" s="9">
        <f ca="1">IFERROR(__xludf.DUMMYFUNCTION("""COMPUTED_VALUE"""),7.6)</f>
        <v>7.6</v>
      </c>
      <c r="O11" s="9" t="str">
        <f ca="1">IFERROR(__xludf.DUMMYFUNCTION("""COMPUTED_VALUE"""),"Đ")</f>
        <v>Đ</v>
      </c>
      <c r="P11" s="9">
        <f ca="1">IFERROR(__xludf.DUMMYFUNCTION("""COMPUTED_VALUE"""),9)</f>
        <v>9</v>
      </c>
      <c r="Q11" s="10">
        <f t="shared" ca="1" si="0"/>
        <v>7.2</v>
      </c>
      <c r="R11" s="11" t="str">
        <f t="shared" ca="1" si="1"/>
        <v>K</v>
      </c>
      <c r="S11" s="11" t="str">
        <f ca="1">IFERROR(__xludf.DUMMYFUNCTION("""COMPUTED_VALUE"""),"K")</f>
        <v>K</v>
      </c>
      <c r="T11" s="11">
        <f ca="1">IFERROR(__xludf.DUMMYFUNCTION("""COMPUTED_VALUE"""),0)</f>
        <v>0</v>
      </c>
      <c r="U11" s="11" t="str">
        <f t="shared" ca="1" si="2"/>
        <v>HSTT</v>
      </c>
      <c r="V11" s="18"/>
      <c r="W11" s="14" t="str">
        <f t="shared" ca="1" si="3"/>
        <v>K</v>
      </c>
    </row>
    <row r="12" spans="1:23">
      <c r="A12" s="15">
        <f ca="1">IFERROR(__xludf.DUMMYFUNCTION("""COMPUTED_VALUE"""),10)</f>
        <v>10</v>
      </c>
      <c r="B12" s="16" t="str">
        <f ca="1">IFERROR(__xludf.DUMMYFUNCTION("""COMPUTED_VALUE"""),"Võ Hoàng Tuấn")</f>
        <v>Võ Hoàng Tuấn</v>
      </c>
      <c r="C12" s="17" t="str">
        <f ca="1">IFERROR(__xludf.DUMMYFUNCTION("""COMPUTED_VALUE"""),"Đạt")</f>
        <v>Đạt</v>
      </c>
      <c r="D12" s="9">
        <f ca="1">IFERROR(__xludf.DUMMYFUNCTION("""COMPUTED_VALUE"""),5)</f>
        <v>5</v>
      </c>
      <c r="E12" s="9">
        <f ca="1">IFERROR(__xludf.DUMMYFUNCTION("""COMPUTED_VALUE"""),6.3)</f>
        <v>6.3</v>
      </c>
      <c r="F12" s="9">
        <f ca="1">IFERROR(__xludf.DUMMYFUNCTION("""COMPUTED_VALUE"""),6)</f>
        <v>6</v>
      </c>
      <c r="G12" s="9">
        <f ca="1">IFERROR(__xludf.DUMMYFUNCTION("""COMPUTED_VALUE"""),7.2)</f>
        <v>7.2</v>
      </c>
      <c r="H12" s="9">
        <f ca="1">IFERROR(__xludf.DUMMYFUNCTION("""COMPUTED_VALUE"""),8.1)</f>
        <v>8.1</v>
      </c>
      <c r="I12" s="9">
        <f ca="1">IFERROR(__xludf.DUMMYFUNCTION("""COMPUTED_VALUE"""),6)</f>
        <v>6</v>
      </c>
      <c r="J12" s="9">
        <f ca="1">IFERROR(__xludf.DUMMYFUNCTION("""COMPUTED_VALUE"""),7.8)</f>
        <v>7.8</v>
      </c>
      <c r="K12" s="9">
        <f ca="1">IFERROR(__xludf.DUMMYFUNCTION("""COMPUTED_VALUE"""),7)</f>
        <v>7</v>
      </c>
      <c r="L12" s="9">
        <f ca="1">IFERROR(__xludf.DUMMYFUNCTION("""COMPUTED_VALUE"""),4.9)</f>
        <v>4.9000000000000004</v>
      </c>
      <c r="M12" s="9">
        <f ca="1">IFERROR(__xludf.DUMMYFUNCTION("""COMPUTED_VALUE"""),7.7)</f>
        <v>7.7</v>
      </c>
      <c r="N12" s="9">
        <f ca="1">IFERROR(__xludf.DUMMYFUNCTION("""COMPUTED_VALUE"""),8.7)</f>
        <v>8.6999999999999993</v>
      </c>
      <c r="O12" s="9" t="str">
        <f ca="1">IFERROR(__xludf.DUMMYFUNCTION("""COMPUTED_VALUE"""),"Đ")</f>
        <v>Đ</v>
      </c>
      <c r="P12" s="9">
        <f ca="1">IFERROR(__xludf.DUMMYFUNCTION("""COMPUTED_VALUE"""),8)</f>
        <v>8</v>
      </c>
      <c r="Q12" s="10">
        <f t="shared" ca="1" si="0"/>
        <v>6.9</v>
      </c>
      <c r="R12" s="11" t="str">
        <f t="shared" ca="1" si="1"/>
        <v>Tb</v>
      </c>
      <c r="S12" s="11" t="str">
        <f ca="1">IFERROR(__xludf.DUMMYFUNCTION("""COMPUTED_VALUE"""),"T")</f>
        <v>T</v>
      </c>
      <c r="T12" s="11">
        <f ca="1">IFERROR(__xludf.DUMMYFUNCTION("""COMPUTED_VALUE"""),0)</f>
        <v>0</v>
      </c>
      <c r="U12" s="11" t="str">
        <f t="shared" ca="1" si="2"/>
        <v/>
      </c>
      <c r="V12" s="18"/>
      <c r="W12" s="14" t="str">
        <f t="shared" ca="1" si="3"/>
        <v>Tb</v>
      </c>
    </row>
    <row r="13" spans="1:23">
      <c r="A13" s="19">
        <f ca="1">IFERROR(__xludf.DUMMYFUNCTION("""COMPUTED_VALUE"""),11)</f>
        <v>11</v>
      </c>
      <c r="B13" s="7" t="str">
        <f ca="1">IFERROR(__xludf.DUMMYFUNCTION("""COMPUTED_VALUE"""),"Nguyễn Trần Trung")</f>
        <v>Nguyễn Trần Trung</v>
      </c>
      <c r="C13" s="8" t="str">
        <f ca="1">IFERROR(__xludf.DUMMYFUNCTION("""COMPUTED_VALUE"""),"Hiếu")</f>
        <v>Hiếu</v>
      </c>
      <c r="D13" s="9">
        <f ca="1">IFERROR(__xludf.DUMMYFUNCTION("""COMPUTED_VALUE"""),5.1)</f>
        <v>5.0999999999999996</v>
      </c>
      <c r="E13" s="9">
        <f ca="1">IFERROR(__xludf.DUMMYFUNCTION("""COMPUTED_VALUE"""),6)</f>
        <v>6</v>
      </c>
      <c r="F13" s="9">
        <f ca="1">IFERROR(__xludf.DUMMYFUNCTION("""COMPUTED_VALUE"""),5)</f>
        <v>5</v>
      </c>
      <c r="G13" s="9">
        <f ca="1">IFERROR(__xludf.DUMMYFUNCTION("""COMPUTED_VALUE"""),5.4)</f>
        <v>5.4</v>
      </c>
      <c r="H13" s="9">
        <f ca="1">IFERROR(__xludf.DUMMYFUNCTION("""COMPUTED_VALUE"""),8.4)</f>
        <v>8.4</v>
      </c>
      <c r="I13" s="9">
        <f ca="1">IFERROR(__xludf.DUMMYFUNCTION("""COMPUTED_VALUE"""),5.9)</f>
        <v>5.9</v>
      </c>
      <c r="J13" s="9">
        <f ca="1">IFERROR(__xludf.DUMMYFUNCTION("""COMPUTED_VALUE"""),7)</f>
        <v>7</v>
      </c>
      <c r="K13" s="9">
        <f ca="1">IFERROR(__xludf.DUMMYFUNCTION("""COMPUTED_VALUE"""),6)</f>
        <v>6</v>
      </c>
      <c r="L13" s="9">
        <f ca="1">IFERROR(__xludf.DUMMYFUNCTION("""COMPUTED_VALUE"""),3.9)</f>
        <v>3.9</v>
      </c>
      <c r="M13" s="9">
        <f ca="1">IFERROR(__xludf.DUMMYFUNCTION("""COMPUTED_VALUE"""),7.5)</f>
        <v>7.5</v>
      </c>
      <c r="N13" s="9">
        <f ca="1">IFERROR(__xludf.DUMMYFUNCTION("""COMPUTED_VALUE"""),7.4)</f>
        <v>7.4</v>
      </c>
      <c r="O13" s="9" t="str">
        <f ca="1">IFERROR(__xludf.DUMMYFUNCTION("""COMPUTED_VALUE"""),"Đ")</f>
        <v>Đ</v>
      </c>
      <c r="P13" s="9">
        <f ca="1">IFERROR(__xludf.DUMMYFUNCTION("""COMPUTED_VALUE"""),9.1)</f>
        <v>9.1</v>
      </c>
      <c r="Q13" s="10">
        <f t="shared" ca="1" si="0"/>
        <v>6.4</v>
      </c>
      <c r="R13" s="11" t="str">
        <f t="shared" ca="1" si="1"/>
        <v>Tb</v>
      </c>
      <c r="S13" s="11" t="str">
        <f ca="1">IFERROR(__xludf.DUMMYFUNCTION("""COMPUTED_VALUE"""),"K")</f>
        <v>K</v>
      </c>
      <c r="T13" s="11">
        <f ca="1">IFERROR(__xludf.DUMMYFUNCTION("""COMPUTED_VALUE"""),0)</f>
        <v>0</v>
      </c>
      <c r="U13" s="11" t="str">
        <f t="shared" ca="1" si="2"/>
        <v/>
      </c>
      <c r="V13" s="18"/>
      <c r="W13" s="14" t="str">
        <f t="shared" ca="1" si="3"/>
        <v>Tb</v>
      </c>
    </row>
    <row r="14" spans="1:23">
      <c r="A14" s="15">
        <f ca="1">IFERROR(__xludf.DUMMYFUNCTION("""COMPUTED_VALUE"""),12)</f>
        <v>12</v>
      </c>
      <c r="B14" s="16" t="str">
        <f ca="1">IFERROR(__xludf.DUMMYFUNCTION("""COMPUTED_VALUE"""),"Nguyễn Hoàng")</f>
        <v>Nguyễn Hoàng</v>
      </c>
      <c r="C14" s="17" t="str">
        <f ca="1">IFERROR(__xludf.DUMMYFUNCTION("""COMPUTED_VALUE"""),"Huy")</f>
        <v>Huy</v>
      </c>
      <c r="D14" s="9">
        <f ca="1">IFERROR(__xludf.DUMMYFUNCTION("""COMPUTED_VALUE"""),5.7)</f>
        <v>5.7</v>
      </c>
      <c r="E14" s="9">
        <f ca="1">IFERROR(__xludf.DUMMYFUNCTION("""COMPUTED_VALUE"""),5.6)</f>
        <v>5.6</v>
      </c>
      <c r="F14" s="9">
        <f ca="1">IFERROR(__xludf.DUMMYFUNCTION("""COMPUTED_VALUE"""),5.2)</f>
        <v>5.2</v>
      </c>
      <c r="G14" s="9">
        <f ca="1">IFERROR(__xludf.DUMMYFUNCTION("""COMPUTED_VALUE"""),6.8)</f>
        <v>6.8</v>
      </c>
      <c r="H14" s="9">
        <f ca="1">IFERROR(__xludf.DUMMYFUNCTION("""COMPUTED_VALUE"""),8.8)</f>
        <v>8.8000000000000007</v>
      </c>
      <c r="I14" s="9">
        <f ca="1">IFERROR(__xludf.DUMMYFUNCTION("""COMPUTED_VALUE"""),6.4)</f>
        <v>6.4</v>
      </c>
      <c r="J14" s="9">
        <f ca="1">IFERROR(__xludf.DUMMYFUNCTION("""COMPUTED_VALUE"""),7)</f>
        <v>7</v>
      </c>
      <c r="K14" s="9">
        <f ca="1">IFERROR(__xludf.DUMMYFUNCTION("""COMPUTED_VALUE"""),7.2)</f>
        <v>7.2</v>
      </c>
      <c r="L14" s="9">
        <f ca="1">IFERROR(__xludf.DUMMYFUNCTION("""COMPUTED_VALUE"""),4.3)</f>
        <v>4.3</v>
      </c>
      <c r="M14" s="9">
        <f ca="1">IFERROR(__xludf.DUMMYFUNCTION("""COMPUTED_VALUE"""),8)</f>
        <v>8</v>
      </c>
      <c r="N14" s="9">
        <f ca="1">IFERROR(__xludf.DUMMYFUNCTION("""COMPUTED_VALUE"""),7.7)</f>
        <v>7.7</v>
      </c>
      <c r="O14" s="9" t="str">
        <f ca="1">IFERROR(__xludf.DUMMYFUNCTION("""COMPUTED_VALUE"""),"Đ")</f>
        <v>Đ</v>
      </c>
      <c r="P14" s="9">
        <f ca="1">IFERROR(__xludf.DUMMYFUNCTION("""COMPUTED_VALUE"""),9)</f>
        <v>9</v>
      </c>
      <c r="Q14" s="10">
        <f t="shared" ca="1" si="0"/>
        <v>6.8</v>
      </c>
      <c r="R14" s="11" t="str">
        <f t="shared" ca="1" si="1"/>
        <v>Tb</v>
      </c>
      <c r="S14" s="11" t="str">
        <f ca="1">IFERROR(__xludf.DUMMYFUNCTION("""COMPUTED_VALUE"""),"T")</f>
        <v>T</v>
      </c>
      <c r="T14" s="11">
        <f ca="1">IFERROR(__xludf.DUMMYFUNCTION("""COMPUTED_VALUE"""),0)</f>
        <v>0</v>
      </c>
      <c r="U14" s="11" t="str">
        <f t="shared" ca="1" si="2"/>
        <v/>
      </c>
      <c r="V14" s="18"/>
      <c r="W14" s="14" t="str">
        <f t="shared" ca="1" si="3"/>
        <v>Tb</v>
      </c>
    </row>
    <row r="15" spans="1:23">
      <c r="A15" s="19">
        <f ca="1">IFERROR(__xludf.DUMMYFUNCTION("""COMPUTED_VALUE"""),13)</f>
        <v>13</v>
      </c>
      <c r="B15" s="7" t="str">
        <f ca="1">IFERROR(__xludf.DUMMYFUNCTION("""COMPUTED_VALUE"""),"Trần Quang")</f>
        <v>Trần Quang</v>
      </c>
      <c r="C15" s="8" t="str">
        <f ca="1">IFERROR(__xludf.DUMMYFUNCTION("""COMPUTED_VALUE"""),"Huy")</f>
        <v>Huy</v>
      </c>
      <c r="D15" s="9">
        <f ca="1">IFERROR(__xludf.DUMMYFUNCTION("""COMPUTED_VALUE"""),6)</f>
        <v>6</v>
      </c>
      <c r="E15" s="9">
        <f ca="1">IFERROR(__xludf.DUMMYFUNCTION("""COMPUTED_VALUE"""),6.2)</f>
        <v>6.2</v>
      </c>
      <c r="F15" s="9">
        <f ca="1">IFERROR(__xludf.DUMMYFUNCTION("""COMPUTED_VALUE"""),5.6)</f>
        <v>5.6</v>
      </c>
      <c r="G15" s="9">
        <f ca="1">IFERROR(__xludf.DUMMYFUNCTION("""COMPUTED_VALUE"""),6.9)</f>
        <v>6.9</v>
      </c>
      <c r="H15" s="9">
        <f ca="1">IFERROR(__xludf.DUMMYFUNCTION("""COMPUTED_VALUE"""),8.6)</f>
        <v>8.6</v>
      </c>
      <c r="I15" s="9">
        <f ca="1">IFERROR(__xludf.DUMMYFUNCTION("""COMPUTED_VALUE"""),6.4)</f>
        <v>6.4</v>
      </c>
      <c r="J15" s="9">
        <f ca="1">IFERROR(__xludf.DUMMYFUNCTION("""COMPUTED_VALUE"""),7.7)</f>
        <v>7.7</v>
      </c>
      <c r="K15" s="9">
        <f ca="1">IFERROR(__xludf.DUMMYFUNCTION("""COMPUTED_VALUE"""),7.7)</f>
        <v>7.7</v>
      </c>
      <c r="L15" s="9">
        <f ca="1">IFERROR(__xludf.DUMMYFUNCTION("""COMPUTED_VALUE"""),4.8)</f>
        <v>4.8</v>
      </c>
      <c r="M15" s="9">
        <f ca="1">IFERROR(__xludf.DUMMYFUNCTION("""COMPUTED_VALUE"""),8.5)</f>
        <v>8.5</v>
      </c>
      <c r="N15" s="9">
        <f ca="1">IFERROR(__xludf.DUMMYFUNCTION("""COMPUTED_VALUE"""),8.4)</f>
        <v>8.4</v>
      </c>
      <c r="O15" s="9" t="str">
        <f ca="1">IFERROR(__xludf.DUMMYFUNCTION("""COMPUTED_VALUE"""),"Đ")</f>
        <v>Đ</v>
      </c>
      <c r="P15" s="9">
        <f ca="1">IFERROR(__xludf.DUMMYFUNCTION("""COMPUTED_VALUE"""),9.1)</f>
        <v>9.1</v>
      </c>
      <c r="Q15" s="10">
        <f t="shared" ca="1" si="0"/>
        <v>7.2</v>
      </c>
      <c r="R15" s="11" t="str">
        <f t="shared" ca="1" si="1"/>
        <v>Tb</v>
      </c>
      <c r="S15" s="11" t="str">
        <f ca="1">IFERROR(__xludf.DUMMYFUNCTION("""COMPUTED_VALUE"""),"T")</f>
        <v>T</v>
      </c>
      <c r="T15" s="11">
        <f ca="1">IFERROR(__xludf.DUMMYFUNCTION("""COMPUTED_VALUE"""),0)</f>
        <v>0</v>
      </c>
      <c r="U15" s="11" t="str">
        <f t="shared" ca="1" si="2"/>
        <v/>
      </c>
      <c r="V15" s="18"/>
      <c r="W15" s="14" t="str">
        <f t="shared" ca="1" si="3"/>
        <v>Tb</v>
      </c>
    </row>
    <row r="16" spans="1:23">
      <c r="A16" s="15">
        <f ca="1">IFERROR(__xludf.DUMMYFUNCTION("""COMPUTED_VALUE"""),14)</f>
        <v>14</v>
      </c>
      <c r="B16" s="16" t="str">
        <f ca="1">IFERROR(__xludf.DUMMYFUNCTION("""COMPUTED_VALUE"""),"Văn Quốc")</f>
        <v>Văn Quốc</v>
      </c>
      <c r="C16" s="17" t="str">
        <f ca="1">IFERROR(__xludf.DUMMYFUNCTION("""COMPUTED_VALUE"""),"Khánh")</f>
        <v>Khánh</v>
      </c>
      <c r="D16" s="9">
        <f ca="1">IFERROR(__xludf.DUMMYFUNCTION("""COMPUTED_VALUE"""),7.9)</f>
        <v>7.9</v>
      </c>
      <c r="E16" s="9">
        <f ca="1">IFERROR(__xludf.DUMMYFUNCTION("""COMPUTED_VALUE"""),7.8)</f>
        <v>7.8</v>
      </c>
      <c r="F16" s="9">
        <f ca="1">IFERROR(__xludf.DUMMYFUNCTION("""COMPUTED_VALUE"""),8.2)</f>
        <v>8.1999999999999993</v>
      </c>
      <c r="G16" s="9">
        <f ca="1">IFERROR(__xludf.DUMMYFUNCTION("""COMPUTED_VALUE"""),8.4)</f>
        <v>8.4</v>
      </c>
      <c r="H16" s="9">
        <f ca="1">IFERROR(__xludf.DUMMYFUNCTION("""COMPUTED_VALUE"""),9.8)</f>
        <v>9.8000000000000007</v>
      </c>
      <c r="I16" s="9">
        <f ca="1">IFERROR(__xludf.DUMMYFUNCTION("""COMPUTED_VALUE"""),6.7)</f>
        <v>6.7</v>
      </c>
      <c r="J16" s="9">
        <f ca="1">IFERROR(__xludf.DUMMYFUNCTION("""COMPUTED_VALUE"""),8.9)</f>
        <v>8.9</v>
      </c>
      <c r="K16" s="9">
        <f ca="1">IFERROR(__xludf.DUMMYFUNCTION("""COMPUTED_VALUE"""),9.2)</f>
        <v>9.1999999999999993</v>
      </c>
      <c r="L16" s="9">
        <f ca="1">IFERROR(__xludf.DUMMYFUNCTION("""COMPUTED_VALUE"""),6.3)</f>
        <v>6.3</v>
      </c>
      <c r="M16" s="9">
        <f ca="1">IFERROR(__xludf.DUMMYFUNCTION("""COMPUTED_VALUE"""),9.2)</f>
        <v>9.1999999999999993</v>
      </c>
      <c r="N16" s="9">
        <f ca="1">IFERROR(__xludf.DUMMYFUNCTION("""COMPUTED_VALUE"""),8.5)</f>
        <v>8.5</v>
      </c>
      <c r="O16" s="9" t="str">
        <f ca="1">IFERROR(__xludf.DUMMYFUNCTION("""COMPUTED_VALUE"""),"Đ")</f>
        <v>Đ</v>
      </c>
      <c r="P16" s="9">
        <f ca="1">IFERROR(__xludf.DUMMYFUNCTION("""COMPUTED_VALUE"""),8.9)</f>
        <v>8.9</v>
      </c>
      <c r="Q16" s="10">
        <f t="shared" ca="1" si="0"/>
        <v>8.3000000000000007</v>
      </c>
      <c r="R16" s="11" t="str">
        <f t="shared" ca="1" si="1"/>
        <v>K</v>
      </c>
      <c r="S16" s="11" t="str">
        <f ca="1">IFERROR(__xludf.DUMMYFUNCTION("""COMPUTED_VALUE"""),"K")</f>
        <v>K</v>
      </c>
      <c r="T16" s="11" t="str">
        <f ca="1">IFERROR(__xludf.DUMMYFUNCTION("""COMPUTED_VALUE"""),"T")</f>
        <v>T</v>
      </c>
      <c r="U16" s="11" t="str">
        <f t="shared" ca="1" si="2"/>
        <v>HSTT</v>
      </c>
      <c r="V16" s="18"/>
      <c r="W16" s="14" t="str">
        <f t="shared" ca="1" si="3"/>
        <v>K</v>
      </c>
    </row>
    <row r="17" spans="1:23">
      <c r="A17" s="19">
        <f ca="1">IFERROR(__xludf.DUMMYFUNCTION("""COMPUTED_VALUE"""),15)</f>
        <v>15</v>
      </c>
      <c r="B17" s="7" t="str">
        <f ca="1">IFERROR(__xludf.DUMMYFUNCTION("""COMPUTED_VALUE"""),"Tạ Nguyễn Quang")</f>
        <v>Tạ Nguyễn Quang</v>
      </c>
      <c r="C17" s="8" t="str">
        <f ca="1">IFERROR(__xludf.DUMMYFUNCTION("""COMPUTED_VALUE"""),"Khoa")</f>
        <v>Khoa</v>
      </c>
      <c r="D17" s="9">
        <f ca="1">IFERROR(__xludf.DUMMYFUNCTION("""COMPUTED_VALUE"""),6)</f>
        <v>6</v>
      </c>
      <c r="E17" s="9">
        <f ca="1">IFERROR(__xludf.DUMMYFUNCTION("""COMPUTED_VALUE"""),6.1)</f>
        <v>6.1</v>
      </c>
      <c r="F17" s="9">
        <f ca="1">IFERROR(__xludf.DUMMYFUNCTION("""COMPUTED_VALUE"""),6.5)</f>
        <v>6.5</v>
      </c>
      <c r="G17" s="9">
        <f ca="1">IFERROR(__xludf.DUMMYFUNCTION("""COMPUTED_VALUE"""),6.3)</f>
        <v>6.3</v>
      </c>
      <c r="H17" s="9">
        <f ca="1">IFERROR(__xludf.DUMMYFUNCTION("""COMPUTED_VALUE"""),8.5)</f>
        <v>8.5</v>
      </c>
      <c r="I17" s="9">
        <f ca="1">IFERROR(__xludf.DUMMYFUNCTION("""COMPUTED_VALUE"""),7.2)</f>
        <v>7.2</v>
      </c>
      <c r="J17" s="9">
        <f ca="1">IFERROR(__xludf.DUMMYFUNCTION("""COMPUTED_VALUE"""),8.1)</f>
        <v>8.1</v>
      </c>
      <c r="K17" s="9">
        <f ca="1">IFERROR(__xludf.DUMMYFUNCTION("""COMPUTED_VALUE"""),7.6)</f>
        <v>7.6</v>
      </c>
      <c r="L17" s="9">
        <f ca="1">IFERROR(__xludf.DUMMYFUNCTION("""COMPUTED_VALUE"""),6.2)</f>
        <v>6.2</v>
      </c>
      <c r="M17" s="9">
        <f ca="1">IFERROR(__xludf.DUMMYFUNCTION("""COMPUTED_VALUE"""),8.4)</f>
        <v>8.4</v>
      </c>
      <c r="N17" s="9">
        <f ca="1">IFERROR(__xludf.DUMMYFUNCTION("""COMPUTED_VALUE"""),7.9)</f>
        <v>7.9</v>
      </c>
      <c r="O17" s="9" t="str">
        <f ca="1">IFERROR(__xludf.DUMMYFUNCTION("""COMPUTED_VALUE"""),"Đ")</f>
        <v>Đ</v>
      </c>
      <c r="P17" s="9">
        <f ca="1">IFERROR(__xludf.DUMMYFUNCTION("""COMPUTED_VALUE"""),8.9)</f>
        <v>8.9</v>
      </c>
      <c r="Q17" s="10">
        <f t="shared" ca="1" si="0"/>
        <v>7.3</v>
      </c>
      <c r="R17" s="11" t="str">
        <f t="shared" ca="1" si="1"/>
        <v>K</v>
      </c>
      <c r="S17" s="11" t="str">
        <f ca="1">IFERROR(__xludf.DUMMYFUNCTION("""COMPUTED_VALUE"""),"T")</f>
        <v>T</v>
      </c>
      <c r="T17" s="11">
        <f ca="1">IFERROR(__xludf.DUMMYFUNCTION("""COMPUTED_VALUE"""),0)</f>
        <v>0</v>
      </c>
      <c r="U17" s="11" t="str">
        <f t="shared" ca="1" si="2"/>
        <v>HSTT</v>
      </c>
      <c r="V17" s="18"/>
      <c r="W17" s="14" t="str">
        <f t="shared" ca="1" si="3"/>
        <v>K</v>
      </c>
    </row>
    <row r="18" spans="1:23">
      <c r="A18" s="15">
        <f ca="1">IFERROR(__xludf.DUMMYFUNCTION("""COMPUTED_VALUE"""),16)</f>
        <v>16</v>
      </c>
      <c r="B18" s="16" t="str">
        <f ca="1">IFERROR(__xludf.DUMMYFUNCTION("""COMPUTED_VALUE"""),"Tạ Nguyễn Vũ")</f>
        <v>Tạ Nguyễn Vũ</v>
      </c>
      <c r="C18" s="17" t="str">
        <f ca="1">IFERROR(__xludf.DUMMYFUNCTION("""COMPUTED_VALUE"""),"Khoa")</f>
        <v>Khoa</v>
      </c>
      <c r="D18" s="9">
        <f ca="1">IFERROR(__xludf.DUMMYFUNCTION("""COMPUTED_VALUE"""),6.3)</f>
        <v>6.3</v>
      </c>
      <c r="E18" s="9">
        <f ca="1">IFERROR(__xludf.DUMMYFUNCTION("""COMPUTED_VALUE"""),6.5)</f>
        <v>6.5</v>
      </c>
      <c r="F18" s="9">
        <f ca="1">IFERROR(__xludf.DUMMYFUNCTION("""COMPUTED_VALUE"""),6.5)</f>
        <v>6.5</v>
      </c>
      <c r="G18" s="9">
        <f ca="1">IFERROR(__xludf.DUMMYFUNCTION("""COMPUTED_VALUE"""),6.2)</f>
        <v>6.2</v>
      </c>
      <c r="H18" s="9">
        <f ca="1">IFERROR(__xludf.DUMMYFUNCTION("""COMPUTED_VALUE"""),8.6)</f>
        <v>8.6</v>
      </c>
      <c r="I18" s="9">
        <f ca="1">IFERROR(__xludf.DUMMYFUNCTION("""COMPUTED_VALUE"""),7)</f>
        <v>7</v>
      </c>
      <c r="J18" s="9">
        <f ca="1">IFERROR(__xludf.DUMMYFUNCTION("""COMPUTED_VALUE"""),7.7)</f>
        <v>7.7</v>
      </c>
      <c r="K18" s="9">
        <f ca="1">IFERROR(__xludf.DUMMYFUNCTION("""COMPUTED_VALUE"""),7.6)</f>
        <v>7.6</v>
      </c>
      <c r="L18" s="9">
        <f ca="1">IFERROR(__xludf.DUMMYFUNCTION("""COMPUTED_VALUE"""),7.6)</f>
        <v>7.6</v>
      </c>
      <c r="M18" s="9">
        <f ca="1">IFERROR(__xludf.DUMMYFUNCTION("""COMPUTED_VALUE"""),8.6)</f>
        <v>8.6</v>
      </c>
      <c r="N18" s="9">
        <f ca="1">IFERROR(__xludf.DUMMYFUNCTION("""COMPUTED_VALUE"""),8)</f>
        <v>8</v>
      </c>
      <c r="O18" s="9" t="str">
        <f ca="1">IFERROR(__xludf.DUMMYFUNCTION("""COMPUTED_VALUE"""),"Đ")</f>
        <v>Đ</v>
      </c>
      <c r="P18" s="9">
        <f ca="1">IFERROR(__xludf.DUMMYFUNCTION("""COMPUTED_VALUE"""),8.8)</f>
        <v>8.8000000000000007</v>
      </c>
      <c r="Q18" s="10">
        <f t="shared" ca="1" si="0"/>
        <v>7.5</v>
      </c>
      <c r="R18" s="11" t="str">
        <f t="shared" ca="1" si="1"/>
        <v>K</v>
      </c>
      <c r="S18" s="11" t="str">
        <f ca="1">IFERROR(__xludf.DUMMYFUNCTION("""COMPUTED_VALUE"""),"T")</f>
        <v>T</v>
      </c>
      <c r="T18" s="11">
        <f ca="1">IFERROR(__xludf.DUMMYFUNCTION("""COMPUTED_VALUE"""),0)</f>
        <v>0</v>
      </c>
      <c r="U18" s="11" t="str">
        <f t="shared" ca="1" si="2"/>
        <v>HSTT</v>
      </c>
      <c r="V18" s="18"/>
      <c r="W18" s="14" t="str">
        <f t="shared" ca="1" si="3"/>
        <v>K</v>
      </c>
    </row>
    <row r="19" spans="1:23">
      <c r="A19" s="19">
        <f ca="1">IFERROR(__xludf.DUMMYFUNCTION("""COMPUTED_VALUE"""),17)</f>
        <v>17</v>
      </c>
      <c r="B19" s="7" t="str">
        <f ca="1">IFERROR(__xludf.DUMMYFUNCTION("""COMPUTED_VALUE"""),"Ngô Nguyễn Anh")</f>
        <v>Ngô Nguyễn Anh</v>
      </c>
      <c r="C19" s="8" t="str">
        <f ca="1">IFERROR(__xludf.DUMMYFUNCTION("""COMPUTED_VALUE"""),"Khôi")</f>
        <v>Khôi</v>
      </c>
      <c r="D19" s="9">
        <f ca="1">IFERROR(__xludf.DUMMYFUNCTION("""COMPUTED_VALUE"""),6.2)</f>
        <v>6.2</v>
      </c>
      <c r="E19" s="9">
        <f ca="1">IFERROR(__xludf.DUMMYFUNCTION("""COMPUTED_VALUE"""),6.3)</f>
        <v>6.3</v>
      </c>
      <c r="F19" s="9">
        <f ca="1">IFERROR(__xludf.DUMMYFUNCTION("""COMPUTED_VALUE"""),6)</f>
        <v>6</v>
      </c>
      <c r="G19" s="9">
        <f ca="1">IFERROR(__xludf.DUMMYFUNCTION("""COMPUTED_VALUE"""),6)</f>
        <v>6</v>
      </c>
      <c r="H19" s="9">
        <f ca="1">IFERROR(__xludf.DUMMYFUNCTION("""COMPUTED_VALUE"""),9)</f>
        <v>9</v>
      </c>
      <c r="I19" s="9">
        <f ca="1">IFERROR(__xludf.DUMMYFUNCTION("""COMPUTED_VALUE"""),6.1)</f>
        <v>6.1</v>
      </c>
      <c r="J19" s="9">
        <f ca="1">IFERROR(__xludf.DUMMYFUNCTION("""COMPUTED_VALUE"""),7.9)</f>
        <v>7.9</v>
      </c>
      <c r="K19" s="9">
        <f ca="1">IFERROR(__xludf.DUMMYFUNCTION("""COMPUTED_VALUE"""),7.8)</f>
        <v>7.8</v>
      </c>
      <c r="L19" s="9">
        <f ca="1">IFERROR(__xludf.DUMMYFUNCTION("""COMPUTED_VALUE"""),5.2)</f>
        <v>5.2</v>
      </c>
      <c r="M19" s="9">
        <f ca="1">IFERROR(__xludf.DUMMYFUNCTION("""COMPUTED_VALUE"""),7.7)</f>
        <v>7.7</v>
      </c>
      <c r="N19" s="9">
        <f ca="1">IFERROR(__xludf.DUMMYFUNCTION("""COMPUTED_VALUE"""),8.4)</f>
        <v>8.4</v>
      </c>
      <c r="O19" s="9" t="str">
        <f ca="1">IFERROR(__xludf.DUMMYFUNCTION("""COMPUTED_VALUE"""),"Đ")</f>
        <v>Đ</v>
      </c>
      <c r="P19" s="9">
        <f ca="1">IFERROR(__xludf.DUMMYFUNCTION("""COMPUTED_VALUE"""),8.9)</f>
        <v>8.9</v>
      </c>
      <c r="Q19" s="10">
        <f t="shared" ca="1" si="0"/>
        <v>7.1</v>
      </c>
      <c r="R19" s="11" t="str">
        <f t="shared" ca="1" si="1"/>
        <v>Tb</v>
      </c>
      <c r="S19" s="11" t="str">
        <f ca="1">IFERROR(__xludf.DUMMYFUNCTION("""COMPUTED_VALUE"""),"T")</f>
        <v>T</v>
      </c>
      <c r="T19" s="11">
        <f ca="1">IFERROR(__xludf.DUMMYFUNCTION("""COMPUTED_VALUE"""),0)</f>
        <v>0</v>
      </c>
      <c r="U19" s="11" t="str">
        <f t="shared" ca="1" si="2"/>
        <v/>
      </c>
      <c r="V19" s="18"/>
      <c r="W19" s="14" t="str">
        <f t="shared" ca="1" si="3"/>
        <v>Tb</v>
      </c>
    </row>
    <row r="20" spans="1:23">
      <c r="A20" s="15">
        <f ca="1">IFERROR(__xludf.DUMMYFUNCTION("""COMPUTED_VALUE"""),18)</f>
        <v>18</v>
      </c>
      <c r="B20" s="16" t="str">
        <f ca="1">IFERROR(__xludf.DUMMYFUNCTION("""COMPUTED_VALUE"""),"Đặng Trung")</f>
        <v>Đặng Trung</v>
      </c>
      <c r="C20" s="17" t="str">
        <f ca="1">IFERROR(__xludf.DUMMYFUNCTION("""COMPUTED_VALUE"""),"Kiên")</f>
        <v>Kiên</v>
      </c>
      <c r="D20" s="9">
        <f ca="1">IFERROR(__xludf.DUMMYFUNCTION("""COMPUTED_VALUE"""),5)</f>
        <v>5</v>
      </c>
      <c r="E20" s="9">
        <f ca="1">IFERROR(__xludf.DUMMYFUNCTION("""COMPUTED_VALUE"""),5.3)</f>
        <v>5.3</v>
      </c>
      <c r="F20" s="9">
        <f ca="1">IFERROR(__xludf.DUMMYFUNCTION("""COMPUTED_VALUE"""),6.2)</f>
        <v>6.2</v>
      </c>
      <c r="G20" s="9">
        <f ca="1">IFERROR(__xludf.DUMMYFUNCTION("""COMPUTED_VALUE"""),7.1)</f>
        <v>7.1</v>
      </c>
      <c r="H20" s="9">
        <f ca="1">IFERROR(__xludf.DUMMYFUNCTION("""COMPUTED_VALUE"""),7.5)</f>
        <v>7.5</v>
      </c>
      <c r="I20" s="9">
        <f ca="1">IFERROR(__xludf.DUMMYFUNCTION("""COMPUTED_VALUE"""),6.2)</f>
        <v>6.2</v>
      </c>
      <c r="J20" s="9">
        <f ca="1">IFERROR(__xludf.DUMMYFUNCTION("""COMPUTED_VALUE"""),7)</f>
        <v>7</v>
      </c>
      <c r="K20" s="9">
        <f ca="1">IFERROR(__xludf.DUMMYFUNCTION("""COMPUTED_VALUE"""),7.1)</f>
        <v>7.1</v>
      </c>
      <c r="L20" s="9">
        <f ca="1">IFERROR(__xludf.DUMMYFUNCTION("""COMPUTED_VALUE"""),6.4)</f>
        <v>6.4</v>
      </c>
      <c r="M20" s="9">
        <f ca="1">IFERROR(__xludf.DUMMYFUNCTION("""COMPUTED_VALUE"""),7.6)</f>
        <v>7.6</v>
      </c>
      <c r="N20" s="9">
        <f ca="1">IFERROR(__xludf.DUMMYFUNCTION("""COMPUTED_VALUE"""),6.7)</f>
        <v>6.7</v>
      </c>
      <c r="O20" s="9" t="str">
        <f ca="1">IFERROR(__xludf.DUMMYFUNCTION("""COMPUTED_VALUE"""),"Đ")</f>
        <v>Đ</v>
      </c>
      <c r="P20" s="9">
        <f ca="1">IFERROR(__xludf.DUMMYFUNCTION("""COMPUTED_VALUE"""),8.1)</f>
        <v>8.1</v>
      </c>
      <c r="Q20" s="10">
        <f t="shared" ca="1" si="0"/>
        <v>6.7</v>
      </c>
      <c r="R20" s="11" t="str">
        <f t="shared" ca="1" si="1"/>
        <v>Tb</v>
      </c>
      <c r="S20" s="11" t="str">
        <f ca="1">IFERROR(__xludf.DUMMYFUNCTION("""COMPUTED_VALUE"""),"K")</f>
        <v>K</v>
      </c>
      <c r="T20" s="11">
        <f ca="1">IFERROR(__xludf.DUMMYFUNCTION("""COMPUTED_VALUE"""),0)</f>
        <v>0</v>
      </c>
      <c r="U20" s="11" t="str">
        <f t="shared" ca="1" si="2"/>
        <v/>
      </c>
      <c r="V20" s="18"/>
      <c r="W20" s="14" t="str">
        <f t="shared" ca="1" si="3"/>
        <v>Tb</v>
      </c>
    </row>
    <row r="21" spans="1:23">
      <c r="A21" s="19">
        <f ca="1">IFERROR(__xludf.DUMMYFUNCTION("""COMPUTED_VALUE"""),19)</f>
        <v>19</v>
      </c>
      <c r="B21" s="7" t="str">
        <f ca="1">IFERROR(__xludf.DUMMYFUNCTION("""COMPUTED_VALUE"""),"Nguyễn Ngọc")</f>
        <v>Nguyễn Ngọc</v>
      </c>
      <c r="C21" s="8" t="str">
        <f ca="1">IFERROR(__xludf.DUMMYFUNCTION("""COMPUTED_VALUE"""),"Nguyên")</f>
        <v>Nguyên</v>
      </c>
      <c r="D21" s="9">
        <f ca="1">IFERROR(__xludf.DUMMYFUNCTION("""COMPUTED_VALUE"""),5.3)</f>
        <v>5.3</v>
      </c>
      <c r="E21" s="9">
        <f ca="1">IFERROR(__xludf.DUMMYFUNCTION("""COMPUTED_VALUE"""),6)</f>
        <v>6</v>
      </c>
      <c r="F21" s="9">
        <f ca="1">IFERROR(__xludf.DUMMYFUNCTION("""COMPUTED_VALUE"""),6)</f>
        <v>6</v>
      </c>
      <c r="G21" s="9">
        <f ca="1">IFERROR(__xludf.DUMMYFUNCTION("""COMPUTED_VALUE"""),6.9)</f>
        <v>6.9</v>
      </c>
      <c r="H21" s="9">
        <f ca="1">IFERROR(__xludf.DUMMYFUNCTION("""COMPUTED_VALUE"""),8.8)</f>
        <v>8.8000000000000007</v>
      </c>
      <c r="I21" s="9">
        <f ca="1">IFERROR(__xludf.DUMMYFUNCTION("""COMPUTED_VALUE"""),6.4)</f>
        <v>6.4</v>
      </c>
      <c r="J21" s="9">
        <f ca="1">IFERROR(__xludf.DUMMYFUNCTION("""COMPUTED_VALUE"""),8.7)</f>
        <v>8.6999999999999993</v>
      </c>
      <c r="K21" s="9">
        <f ca="1">IFERROR(__xludf.DUMMYFUNCTION("""COMPUTED_VALUE"""),8.4)</f>
        <v>8.4</v>
      </c>
      <c r="L21" s="9">
        <f ca="1">IFERROR(__xludf.DUMMYFUNCTION("""COMPUTED_VALUE"""),5)</f>
        <v>5</v>
      </c>
      <c r="M21" s="9">
        <f ca="1">IFERROR(__xludf.DUMMYFUNCTION("""COMPUTED_VALUE"""),8.5)</f>
        <v>8.5</v>
      </c>
      <c r="N21" s="9">
        <f ca="1">IFERROR(__xludf.DUMMYFUNCTION("""COMPUTED_VALUE"""),7.6)</f>
        <v>7.6</v>
      </c>
      <c r="O21" s="9" t="str">
        <f ca="1">IFERROR(__xludf.DUMMYFUNCTION("""COMPUTED_VALUE"""),"Đ")</f>
        <v>Đ</v>
      </c>
      <c r="P21" s="9">
        <f ca="1">IFERROR(__xludf.DUMMYFUNCTION("""COMPUTED_VALUE"""),9.2)</f>
        <v>9.1999999999999993</v>
      </c>
      <c r="Q21" s="10">
        <f t="shared" ca="1" si="0"/>
        <v>7.2</v>
      </c>
      <c r="R21" s="11" t="str">
        <f t="shared" ca="1" si="1"/>
        <v>Tb</v>
      </c>
      <c r="S21" s="11" t="str">
        <f ca="1">IFERROR(__xludf.DUMMYFUNCTION("""COMPUTED_VALUE"""),"K")</f>
        <v>K</v>
      </c>
      <c r="T21" s="11">
        <f ca="1">IFERROR(__xludf.DUMMYFUNCTION("""COMPUTED_VALUE"""),0)</f>
        <v>0</v>
      </c>
      <c r="U21" s="11" t="str">
        <f t="shared" ca="1" si="2"/>
        <v/>
      </c>
      <c r="V21" s="18"/>
      <c r="W21" s="14" t="str">
        <f t="shared" ca="1" si="3"/>
        <v>Tb</v>
      </c>
    </row>
    <row r="22" spans="1:23">
      <c r="A22" s="15">
        <f ca="1">IFERROR(__xludf.DUMMYFUNCTION("""COMPUTED_VALUE"""),20)</f>
        <v>20</v>
      </c>
      <c r="B22" s="16" t="str">
        <f ca="1">IFERROR(__xludf.DUMMYFUNCTION("""COMPUTED_VALUE"""),"Trương Quang")</f>
        <v>Trương Quang</v>
      </c>
      <c r="C22" s="17" t="str">
        <f ca="1">IFERROR(__xludf.DUMMYFUNCTION("""COMPUTED_VALUE"""),"Nhật")</f>
        <v>Nhật</v>
      </c>
      <c r="D22" s="9">
        <f ca="1">IFERROR(__xludf.DUMMYFUNCTION("""COMPUTED_VALUE"""),5)</f>
        <v>5</v>
      </c>
      <c r="E22" s="9">
        <f ca="1">IFERROR(__xludf.DUMMYFUNCTION("""COMPUTED_VALUE"""),5.4)</f>
        <v>5.4</v>
      </c>
      <c r="F22" s="9">
        <f ca="1">IFERROR(__xludf.DUMMYFUNCTION("""COMPUTED_VALUE"""),5.1)</f>
        <v>5.0999999999999996</v>
      </c>
      <c r="G22" s="9">
        <f ca="1">IFERROR(__xludf.DUMMYFUNCTION("""COMPUTED_VALUE"""),5.8)</f>
        <v>5.8</v>
      </c>
      <c r="H22" s="9">
        <f ca="1">IFERROR(__xludf.DUMMYFUNCTION("""COMPUTED_VALUE"""),8.4)</f>
        <v>8.4</v>
      </c>
      <c r="I22" s="9">
        <f ca="1">IFERROR(__xludf.DUMMYFUNCTION("""COMPUTED_VALUE"""),5.2)</f>
        <v>5.2</v>
      </c>
      <c r="J22" s="9">
        <f ca="1">IFERROR(__xludf.DUMMYFUNCTION("""COMPUTED_VALUE"""),7.6)</f>
        <v>7.6</v>
      </c>
      <c r="K22" s="9">
        <f ca="1">IFERROR(__xludf.DUMMYFUNCTION("""COMPUTED_VALUE"""),7)</f>
        <v>7</v>
      </c>
      <c r="L22" s="9">
        <f ca="1">IFERROR(__xludf.DUMMYFUNCTION("""COMPUTED_VALUE"""),3.4)</f>
        <v>3.4</v>
      </c>
      <c r="M22" s="9">
        <f ca="1">IFERROR(__xludf.DUMMYFUNCTION("""COMPUTED_VALUE"""),7.6)</f>
        <v>7.6</v>
      </c>
      <c r="N22" s="9">
        <f ca="1">IFERROR(__xludf.DUMMYFUNCTION("""COMPUTED_VALUE"""),6.9)</f>
        <v>6.9</v>
      </c>
      <c r="O22" s="9" t="str">
        <f ca="1">IFERROR(__xludf.DUMMYFUNCTION("""COMPUTED_VALUE"""),"Đ")</f>
        <v>Đ</v>
      </c>
      <c r="P22" s="9">
        <f ca="1">IFERROR(__xludf.DUMMYFUNCTION("""COMPUTED_VALUE"""),9.1)</f>
        <v>9.1</v>
      </c>
      <c r="Q22" s="10">
        <f t="shared" ca="1" si="0"/>
        <v>6.4</v>
      </c>
      <c r="R22" s="11" t="str">
        <f t="shared" ca="1" si="1"/>
        <v>Y</v>
      </c>
      <c r="S22" s="11" t="str">
        <f ca="1">IFERROR(__xludf.DUMMYFUNCTION("""COMPUTED_VALUE"""),"Tb")</f>
        <v>Tb</v>
      </c>
      <c r="T22" s="11">
        <f ca="1">IFERROR(__xludf.DUMMYFUNCTION("""COMPUTED_VALUE"""),2)</f>
        <v>2</v>
      </c>
      <c r="U22" s="11" t="str">
        <f t="shared" ca="1" si="2"/>
        <v/>
      </c>
      <c r="V22" s="18"/>
      <c r="W22" s="14" t="str">
        <f t="shared" ca="1" si="3"/>
        <v>Y</v>
      </c>
    </row>
    <row r="23" spans="1:23">
      <c r="A23" s="19">
        <f ca="1">IFERROR(__xludf.DUMMYFUNCTION("""COMPUTED_VALUE"""),21)</f>
        <v>21</v>
      </c>
      <c r="B23" s="7" t="str">
        <f ca="1">IFERROR(__xludf.DUMMYFUNCTION("""COMPUTED_VALUE"""),"H ' Hoan")</f>
        <v>H ' Hoan</v>
      </c>
      <c r="C23" s="8" t="str">
        <f ca="1">IFERROR(__xludf.DUMMYFUNCTION("""COMPUTED_VALUE"""),"Niê")</f>
        <v>Niê</v>
      </c>
      <c r="D23" s="9">
        <f ca="1">IFERROR(__xludf.DUMMYFUNCTION("""COMPUTED_VALUE"""),6.1)</f>
        <v>6.1</v>
      </c>
      <c r="E23" s="9">
        <f ca="1">IFERROR(__xludf.DUMMYFUNCTION("""COMPUTED_VALUE"""),7.3)</f>
        <v>7.3</v>
      </c>
      <c r="F23" s="9">
        <f ca="1">IFERROR(__xludf.DUMMYFUNCTION("""COMPUTED_VALUE"""),6.6)</f>
        <v>6.6</v>
      </c>
      <c r="G23" s="9">
        <f ca="1">IFERROR(__xludf.DUMMYFUNCTION("""COMPUTED_VALUE"""),7.5)</f>
        <v>7.5</v>
      </c>
      <c r="H23" s="9">
        <f ca="1">IFERROR(__xludf.DUMMYFUNCTION("""COMPUTED_VALUE"""),9)</f>
        <v>9</v>
      </c>
      <c r="I23" s="9">
        <f ca="1">IFERROR(__xludf.DUMMYFUNCTION("""COMPUTED_VALUE"""),7.2)</f>
        <v>7.2</v>
      </c>
      <c r="J23" s="9">
        <f ca="1">IFERROR(__xludf.DUMMYFUNCTION("""COMPUTED_VALUE"""),8.4)</f>
        <v>8.4</v>
      </c>
      <c r="K23" s="9">
        <f ca="1">IFERROR(__xludf.DUMMYFUNCTION("""COMPUTED_VALUE"""),8.5)</f>
        <v>8.5</v>
      </c>
      <c r="L23" s="9">
        <f ca="1">IFERROR(__xludf.DUMMYFUNCTION("""COMPUTED_VALUE"""),5.5)</f>
        <v>5.5</v>
      </c>
      <c r="M23" s="9">
        <f ca="1">IFERROR(__xludf.DUMMYFUNCTION("""COMPUTED_VALUE"""),9)</f>
        <v>9</v>
      </c>
      <c r="N23" s="9">
        <f ca="1">IFERROR(__xludf.DUMMYFUNCTION("""COMPUTED_VALUE"""),8.6)</f>
        <v>8.6</v>
      </c>
      <c r="O23" s="9" t="str">
        <f ca="1">IFERROR(__xludf.DUMMYFUNCTION("""COMPUTED_VALUE"""),"Đ")</f>
        <v>Đ</v>
      </c>
      <c r="P23" s="9">
        <f ca="1">IFERROR(__xludf.DUMMYFUNCTION("""COMPUTED_VALUE"""),9)</f>
        <v>9</v>
      </c>
      <c r="Q23" s="10">
        <f t="shared" ca="1" si="0"/>
        <v>7.7</v>
      </c>
      <c r="R23" s="11" t="str">
        <f t="shared" ca="1" si="1"/>
        <v>K</v>
      </c>
      <c r="S23" s="11" t="str">
        <f ca="1">IFERROR(__xludf.DUMMYFUNCTION("""COMPUTED_VALUE"""),"T")</f>
        <v>T</v>
      </c>
      <c r="T23" s="11">
        <f ca="1">IFERROR(__xludf.DUMMYFUNCTION("""COMPUTED_VALUE"""),1)</f>
        <v>1</v>
      </c>
      <c r="U23" s="11" t="str">
        <f t="shared" ca="1" si="2"/>
        <v>HSTT</v>
      </c>
      <c r="V23" s="18"/>
      <c r="W23" s="14" t="str">
        <f t="shared" ca="1" si="3"/>
        <v>K</v>
      </c>
    </row>
    <row r="24" spans="1:23">
      <c r="A24" s="15">
        <f ca="1">IFERROR(__xludf.DUMMYFUNCTION("""COMPUTED_VALUE"""),22)</f>
        <v>22</v>
      </c>
      <c r="B24" s="16" t="str">
        <f ca="1">IFERROR(__xludf.DUMMYFUNCTION("""COMPUTED_VALUE"""),"Phạm Minh")</f>
        <v>Phạm Minh</v>
      </c>
      <c r="C24" s="17" t="str">
        <f ca="1">IFERROR(__xludf.DUMMYFUNCTION("""COMPUTED_VALUE"""),"Phát")</f>
        <v>Phát</v>
      </c>
      <c r="D24" s="9">
        <f ca="1">IFERROR(__xludf.DUMMYFUNCTION("""COMPUTED_VALUE"""),5)</f>
        <v>5</v>
      </c>
      <c r="E24" s="9">
        <f ca="1">IFERROR(__xludf.DUMMYFUNCTION("""COMPUTED_VALUE"""),5.5)</f>
        <v>5.5</v>
      </c>
      <c r="F24" s="9">
        <f ca="1">IFERROR(__xludf.DUMMYFUNCTION("""COMPUTED_VALUE"""),5.3)</f>
        <v>5.3</v>
      </c>
      <c r="G24" s="9">
        <f ca="1">IFERROR(__xludf.DUMMYFUNCTION("""COMPUTED_VALUE"""),6.1)</f>
        <v>6.1</v>
      </c>
      <c r="H24" s="9">
        <f ca="1">IFERROR(__xludf.DUMMYFUNCTION("""COMPUTED_VALUE"""),8.2)</f>
        <v>8.1999999999999993</v>
      </c>
      <c r="I24" s="9">
        <f ca="1">IFERROR(__xludf.DUMMYFUNCTION("""COMPUTED_VALUE"""),6.4)</f>
        <v>6.4</v>
      </c>
      <c r="J24" s="9">
        <f ca="1">IFERROR(__xludf.DUMMYFUNCTION("""COMPUTED_VALUE"""),7.7)</f>
        <v>7.7</v>
      </c>
      <c r="K24" s="9">
        <f ca="1">IFERROR(__xludf.DUMMYFUNCTION("""COMPUTED_VALUE"""),6.2)</f>
        <v>6.2</v>
      </c>
      <c r="L24" s="9">
        <f ca="1">IFERROR(__xludf.DUMMYFUNCTION("""COMPUTED_VALUE"""),4.3)</f>
        <v>4.3</v>
      </c>
      <c r="M24" s="9">
        <f ca="1">IFERROR(__xludf.DUMMYFUNCTION("""COMPUTED_VALUE"""),8.1)</f>
        <v>8.1</v>
      </c>
      <c r="N24" s="9">
        <f ca="1">IFERROR(__xludf.DUMMYFUNCTION("""COMPUTED_VALUE"""),7.1)</f>
        <v>7.1</v>
      </c>
      <c r="O24" s="9" t="str">
        <f ca="1">IFERROR(__xludf.DUMMYFUNCTION("""COMPUTED_VALUE"""),"Đ")</f>
        <v>Đ</v>
      </c>
      <c r="P24" s="9">
        <f ca="1">IFERROR(__xludf.DUMMYFUNCTION("""COMPUTED_VALUE"""),8.9)</f>
        <v>8.9</v>
      </c>
      <c r="Q24" s="10">
        <f t="shared" ca="1" si="0"/>
        <v>6.6</v>
      </c>
      <c r="R24" s="11" t="str">
        <f t="shared" ca="1" si="1"/>
        <v>Tb</v>
      </c>
      <c r="S24" s="11" t="str">
        <f ca="1">IFERROR(__xludf.DUMMYFUNCTION("""COMPUTED_VALUE"""),"K")</f>
        <v>K</v>
      </c>
      <c r="T24" s="11">
        <f ca="1">IFERROR(__xludf.DUMMYFUNCTION("""COMPUTED_VALUE"""),0)</f>
        <v>0</v>
      </c>
      <c r="U24" s="11" t="str">
        <f t="shared" ca="1" si="2"/>
        <v/>
      </c>
      <c r="V24" s="18"/>
      <c r="W24" s="14" t="str">
        <f t="shared" ca="1" si="3"/>
        <v>Tb</v>
      </c>
    </row>
    <row r="25" spans="1:23">
      <c r="A25" s="19">
        <f ca="1">IFERROR(__xludf.DUMMYFUNCTION("""COMPUTED_VALUE"""),23)</f>
        <v>23</v>
      </c>
      <c r="B25" s="7" t="str">
        <f ca="1">IFERROR(__xludf.DUMMYFUNCTION("""COMPUTED_VALUE"""),"Phan Bá")</f>
        <v>Phan Bá</v>
      </c>
      <c r="C25" s="8" t="str">
        <f ca="1">IFERROR(__xludf.DUMMYFUNCTION("""COMPUTED_VALUE"""),"Tân")</f>
        <v>Tân</v>
      </c>
      <c r="D25" s="9">
        <f ca="1">IFERROR(__xludf.DUMMYFUNCTION("""COMPUTED_VALUE"""),7)</f>
        <v>7</v>
      </c>
      <c r="E25" s="9">
        <f ca="1">IFERROR(__xludf.DUMMYFUNCTION("""COMPUTED_VALUE"""),6.8)</f>
        <v>6.8</v>
      </c>
      <c r="F25" s="9">
        <f ca="1">IFERROR(__xludf.DUMMYFUNCTION("""COMPUTED_VALUE"""),7.6)</f>
        <v>7.6</v>
      </c>
      <c r="G25" s="9">
        <f ca="1">IFERROR(__xludf.DUMMYFUNCTION("""COMPUTED_VALUE"""),8.2)</f>
        <v>8.1999999999999993</v>
      </c>
      <c r="H25" s="9">
        <f ca="1">IFERROR(__xludf.DUMMYFUNCTION("""COMPUTED_VALUE"""),8.3)</f>
        <v>8.3000000000000007</v>
      </c>
      <c r="I25" s="9">
        <f ca="1">IFERROR(__xludf.DUMMYFUNCTION("""COMPUTED_VALUE"""),6.7)</f>
        <v>6.7</v>
      </c>
      <c r="J25" s="9">
        <f ca="1">IFERROR(__xludf.DUMMYFUNCTION("""COMPUTED_VALUE"""),7.6)</f>
        <v>7.6</v>
      </c>
      <c r="K25" s="9">
        <f ca="1">IFERROR(__xludf.DUMMYFUNCTION("""COMPUTED_VALUE"""),8.5)</f>
        <v>8.5</v>
      </c>
      <c r="L25" s="9">
        <f ca="1">IFERROR(__xludf.DUMMYFUNCTION("""COMPUTED_VALUE"""),7.4)</f>
        <v>7.4</v>
      </c>
      <c r="M25" s="9">
        <f ca="1">IFERROR(__xludf.DUMMYFUNCTION("""COMPUTED_VALUE"""),8.3)</f>
        <v>8.3000000000000007</v>
      </c>
      <c r="N25" s="9">
        <f ca="1">IFERROR(__xludf.DUMMYFUNCTION("""COMPUTED_VALUE"""),8.2)</f>
        <v>8.1999999999999993</v>
      </c>
      <c r="O25" s="9" t="str">
        <f ca="1">IFERROR(__xludf.DUMMYFUNCTION("""COMPUTED_VALUE"""),"Đ")</f>
        <v>Đ</v>
      </c>
      <c r="P25" s="9">
        <f ca="1">IFERROR(__xludf.DUMMYFUNCTION("""COMPUTED_VALUE"""),8.3)</f>
        <v>8.3000000000000007</v>
      </c>
      <c r="Q25" s="10">
        <f t="shared" ca="1" si="0"/>
        <v>7.7</v>
      </c>
      <c r="R25" s="11" t="str">
        <f t="shared" ca="1" si="1"/>
        <v>K</v>
      </c>
      <c r="S25" s="11" t="str">
        <f ca="1">IFERROR(__xludf.DUMMYFUNCTION("""COMPUTED_VALUE"""),"T")</f>
        <v>T</v>
      </c>
      <c r="T25" s="11">
        <f ca="1">IFERROR(__xludf.DUMMYFUNCTION("""COMPUTED_VALUE"""),0)</f>
        <v>0</v>
      </c>
      <c r="U25" s="11" t="str">
        <f t="shared" ca="1" si="2"/>
        <v>HSTT</v>
      </c>
      <c r="V25" s="18"/>
      <c r="W25" s="14" t="str">
        <f t="shared" ca="1" si="3"/>
        <v>K</v>
      </c>
    </row>
    <row r="26" spans="1:23">
      <c r="A26" s="15">
        <f ca="1">IFERROR(__xludf.DUMMYFUNCTION("""COMPUTED_VALUE"""),24)</f>
        <v>24</v>
      </c>
      <c r="B26" s="20" t="str">
        <f ca="1">IFERROR(__xludf.DUMMYFUNCTION("""COMPUTED_VALUE"""),"Trần Công")</f>
        <v>Trần Công</v>
      </c>
      <c r="C26" s="21" t="str">
        <f ca="1">IFERROR(__xludf.DUMMYFUNCTION("""COMPUTED_VALUE"""),"Thành")</f>
        <v>Thành</v>
      </c>
      <c r="D26" s="9">
        <f ca="1">IFERROR(__xludf.DUMMYFUNCTION("""COMPUTED_VALUE"""),4.7)</f>
        <v>4.7</v>
      </c>
      <c r="E26" s="9">
        <f ca="1">IFERROR(__xludf.DUMMYFUNCTION("""COMPUTED_VALUE"""),5.5)</f>
        <v>5.5</v>
      </c>
      <c r="F26" s="9">
        <f ca="1">IFERROR(__xludf.DUMMYFUNCTION("""COMPUTED_VALUE"""),5.1)</f>
        <v>5.0999999999999996</v>
      </c>
      <c r="G26" s="9">
        <f ca="1">IFERROR(__xludf.DUMMYFUNCTION("""COMPUTED_VALUE"""),5.6)</f>
        <v>5.6</v>
      </c>
      <c r="H26" s="9">
        <f ca="1">IFERROR(__xludf.DUMMYFUNCTION("""COMPUTED_VALUE"""),7)</f>
        <v>7</v>
      </c>
      <c r="I26" s="9">
        <f ca="1">IFERROR(__xludf.DUMMYFUNCTION("""COMPUTED_VALUE"""),5.3)</f>
        <v>5.3</v>
      </c>
      <c r="J26" s="9">
        <f ca="1">IFERROR(__xludf.DUMMYFUNCTION("""COMPUTED_VALUE"""),6.7)</f>
        <v>6.7</v>
      </c>
      <c r="K26" s="9">
        <f ca="1">IFERROR(__xludf.DUMMYFUNCTION("""COMPUTED_VALUE"""),5.5)</f>
        <v>5.5</v>
      </c>
      <c r="L26" s="9">
        <f ca="1">IFERROR(__xludf.DUMMYFUNCTION("""COMPUTED_VALUE"""),3.2)</f>
        <v>3.2</v>
      </c>
      <c r="M26" s="9">
        <f ca="1">IFERROR(__xludf.DUMMYFUNCTION("""COMPUTED_VALUE"""),6.6)</f>
        <v>6.6</v>
      </c>
      <c r="N26" s="9">
        <f ca="1">IFERROR(__xludf.DUMMYFUNCTION("""COMPUTED_VALUE"""),6.6)</f>
        <v>6.6</v>
      </c>
      <c r="O26" s="9" t="str">
        <f ca="1">IFERROR(__xludf.DUMMYFUNCTION("""COMPUTED_VALUE"""),"Đ")</f>
        <v>Đ</v>
      </c>
      <c r="P26" s="9">
        <f ca="1">IFERROR(__xludf.DUMMYFUNCTION("""COMPUTED_VALUE"""),7.8)</f>
        <v>7.8</v>
      </c>
      <c r="Q26" s="10">
        <f t="shared" ca="1" si="0"/>
        <v>5.8</v>
      </c>
      <c r="R26" s="11" t="str">
        <f t="shared" ca="1" si="1"/>
        <v>Y</v>
      </c>
      <c r="S26" s="11" t="str">
        <f ca="1">IFERROR(__xludf.DUMMYFUNCTION("""COMPUTED_VALUE"""),"Tb")</f>
        <v>Tb</v>
      </c>
      <c r="T26" s="11">
        <f ca="1">IFERROR(__xludf.DUMMYFUNCTION("""COMPUTED_VALUE"""),3)</f>
        <v>3</v>
      </c>
      <c r="U26" s="11" t="str">
        <f t="shared" ca="1" si="2"/>
        <v/>
      </c>
      <c r="V26" s="18"/>
      <c r="W26" s="14" t="str">
        <f t="shared" ca="1" si="3"/>
        <v>Y</v>
      </c>
    </row>
    <row r="27" spans="1:23">
      <c r="A27" s="19">
        <f ca="1">IFERROR(__xludf.DUMMYFUNCTION("""COMPUTED_VALUE"""),25)</f>
        <v>25</v>
      </c>
      <c r="B27" s="7" t="str">
        <f ca="1">IFERROR(__xludf.DUMMYFUNCTION("""COMPUTED_VALUE"""),"Lê Nguyễn Nhật")</f>
        <v>Lê Nguyễn Nhật</v>
      </c>
      <c r="C27" s="8" t="str">
        <f ca="1">IFERROR(__xludf.DUMMYFUNCTION("""COMPUTED_VALUE"""),"Thiên")</f>
        <v>Thiên</v>
      </c>
      <c r="D27" s="9">
        <f ca="1">IFERROR(__xludf.DUMMYFUNCTION("""COMPUTED_VALUE"""),5)</f>
        <v>5</v>
      </c>
      <c r="E27" s="9">
        <f ca="1">IFERROR(__xludf.DUMMYFUNCTION("""COMPUTED_VALUE"""),6.3)</f>
        <v>6.3</v>
      </c>
      <c r="F27" s="9">
        <f ca="1">IFERROR(__xludf.DUMMYFUNCTION("""COMPUTED_VALUE"""),6)</f>
        <v>6</v>
      </c>
      <c r="G27" s="9">
        <f ca="1">IFERROR(__xludf.DUMMYFUNCTION("""COMPUTED_VALUE"""),6.7)</f>
        <v>6.7</v>
      </c>
      <c r="H27" s="9">
        <f ca="1">IFERROR(__xludf.DUMMYFUNCTION("""COMPUTED_VALUE"""),8)</f>
        <v>8</v>
      </c>
      <c r="I27" s="9">
        <f ca="1">IFERROR(__xludf.DUMMYFUNCTION("""COMPUTED_VALUE"""),6.5)</f>
        <v>6.5</v>
      </c>
      <c r="J27" s="9">
        <f ca="1">IFERROR(__xludf.DUMMYFUNCTION("""COMPUTED_VALUE"""),6.8)</f>
        <v>6.8</v>
      </c>
      <c r="K27" s="9">
        <f ca="1">IFERROR(__xludf.DUMMYFUNCTION("""COMPUTED_VALUE"""),7.1)</f>
        <v>7.1</v>
      </c>
      <c r="L27" s="9">
        <f ca="1">IFERROR(__xludf.DUMMYFUNCTION("""COMPUTED_VALUE"""),5)</f>
        <v>5</v>
      </c>
      <c r="M27" s="9">
        <f ca="1">IFERROR(__xludf.DUMMYFUNCTION("""COMPUTED_VALUE"""),8)</f>
        <v>8</v>
      </c>
      <c r="N27" s="9">
        <f ca="1">IFERROR(__xludf.DUMMYFUNCTION("""COMPUTED_VALUE"""),8)</f>
        <v>8</v>
      </c>
      <c r="O27" s="9" t="str">
        <f ca="1">IFERROR(__xludf.DUMMYFUNCTION("""COMPUTED_VALUE"""),"Đ")</f>
        <v>Đ</v>
      </c>
      <c r="P27" s="9">
        <f ca="1">IFERROR(__xludf.DUMMYFUNCTION("""COMPUTED_VALUE"""),8.5)</f>
        <v>8.5</v>
      </c>
      <c r="Q27" s="10">
        <f t="shared" ca="1" si="0"/>
        <v>6.8</v>
      </c>
      <c r="R27" s="11" t="str">
        <f t="shared" ca="1" si="1"/>
        <v>K</v>
      </c>
      <c r="S27" s="11" t="str">
        <f ca="1">IFERROR(__xludf.DUMMYFUNCTION("""COMPUTED_VALUE"""),"K")</f>
        <v>K</v>
      </c>
      <c r="T27" s="11">
        <f ca="1">IFERROR(__xludf.DUMMYFUNCTION("""COMPUTED_VALUE"""),0)</f>
        <v>0</v>
      </c>
      <c r="U27" s="11" t="str">
        <f t="shared" ca="1" si="2"/>
        <v>HSTT</v>
      </c>
      <c r="V27" s="18"/>
      <c r="W27" s="14" t="str">
        <f t="shared" ca="1" si="3"/>
        <v>K</v>
      </c>
    </row>
    <row r="28" spans="1:23">
      <c r="A28" s="15">
        <f ca="1">IFERROR(__xludf.DUMMYFUNCTION("""COMPUTED_VALUE"""),26)</f>
        <v>26</v>
      </c>
      <c r="B28" s="16" t="str">
        <f ca="1">IFERROR(__xludf.DUMMYFUNCTION("""COMPUTED_VALUE"""),"Huỳnh Quốc")</f>
        <v>Huỳnh Quốc</v>
      </c>
      <c r="C28" s="17" t="str">
        <f ca="1">IFERROR(__xludf.DUMMYFUNCTION("""COMPUTED_VALUE"""),"Thiện")</f>
        <v>Thiện</v>
      </c>
      <c r="D28" s="9">
        <f ca="1">IFERROR(__xludf.DUMMYFUNCTION("""COMPUTED_VALUE"""),7.9)</f>
        <v>7.9</v>
      </c>
      <c r="E28" s="9">
        <f ca="1">IFERROR(__xludf.DUMMYFUNCTION("""COMPUTED_VALUE"""),7.6)</f>
        <v>7.6</v>
      </c>
      <c r="F28" s="9">
        <f ca="1">IFERROR(__xludf.DUMMYFUNCTION("""COMPUTED_VALUE"""),6.9)</f>
        <v>6.9</v>
      </c>
      <c r="G28" s="9">
        <f ca="1">IFERROR(__xludf.DUMMYFUNCTION("""COMPUTED_VALUE"""),8.3)</f>
        <v>8.3000000000000007</v>
      </c>
      <c r="H28" s="9">
        <f ca="1">IFERROR(__xludf.DUMMYFUNCTION("""COMPUTED_VALUE"""),9.6)</f>
        <v>9.6</v>
      </c>
      <c r="I28" s="9">
        <f ca="1">IFERROR(__xludf.DUMMYFUNCTION("""COMPUTED_VALUE"""),7.5)</f>
        <v>7.5</v>
      </c>
      <c r="J28" s="9">
        <f ca="1">IFERROR(__xludf.DUMMYFUNCTION("""COMPUTED_VALUE"""),8.9)</f>
        <v>8.9</v>
      </c>
      <c r="K28" s="9">
        <f ca="1">IFERROR(__xludf.DUMMYFUNCTION("""COMPUTED_VALUE"""),9.1)</f>
        <v>9.1</v>
      </c>
      <c r="L28" s="9">
        <f ca="1">IFERROR(__xludf.DUMMYFUNCTION("""COMPUTED_VALUE"""),5.9)</f>
        <v>5.9</v>
      </c>
      <c r="M28" s="9">
        <f ca="1">IFERROR(__xludf.DUMMYFUNCTION("""COMPUTED_VALUE"""),9.1)</f>
        <v>9.1</v>
      </c>
      <c r="N28" s="9">
        <f ca="1">IFERROR(__xludf.DUMMYFUNCTION("""COMPUTED_VALUE"""),8.8)</f>
        <v>8.8000000000000007</v>
      </c>
      <c r="O28" s="9" t="str">
        <f ca="1">IFERROR(__xludf.DUMMYFUNCTION("""COMPUTED_VALUE"""),"Đ")</f>
        <v>Đ</v>
      </c>
      <c r="P28" s="9">
        <f ca="1">IFERROR(__xludf.DUMMYFUNCTION("""COMPUTED_VALUE"""),8.5)</f>
        <v>8.5</v>
      </c>
      <c r="Q28" s="10">
        <f t="shared" ca="1" si="0"/>
        <v>8.1999999999999993</v>
      </c>
      <c r="R28" s="11" t="str">
        <f t="shared" ca="1" si="1"/>
        <v>K</v>
      </c>
      <c r="S28" s="11" t="str">
        <f ca="1">IFERROR(__xludf.DUMMYFUNCTION("""COMPUTED_VALUE"""),"T")</f>
        <v>T</v>
      </c>
      <c r="T28" s="11">
        <f ca="1">IFERROR(__xludf.DUMMYFUNCTION("""COMPUTED_VALUE"""),0)</f>
        <v>0</v>
      </c>
      <c r="U28" s="11" t="str">
        <f t="shared" ca="1" si="2"/>
        <v>HSTT</v>
      </c>
      <c r="V28" s="18"/>
      <c r="W28" s="14" t="str">
        <f t="shared" ca="1" si="3"/>
        <v>K</v>
      </c>
    </row>
    <row r="29" spans="1:23">
      <c r="A29" s="19">
        <f ca="1">IFERROR(__xludf.DUMMYFUNCTION("""COMPUTED_VALUE"""),27)</f>
        <v>27</v>
      </c>
      <c r="B29" s="7" t="str">
        <f ca="1">IFERROR(__xludf.DUMMYFUNCTION("""COMPUTED_VALUE"""),"Trần Viết Chí")</f>
        <v>Trần Viết Chí</v>
      </c>
      <c r="C29" s="8" t="str">
        <f ca="1">IFERROR(__xludf.DUMMYFUNCTION("""COMPUTED_VALUE"""),"Thiện")</f>
        <v>Thiện</v>
      </c>
      <c r="D29" s="9">
        <f ca="1">IFERROR(__xludf.DUMMYFUNCTION("""COMPUTED_VALUE"""),6)</f>
        <v>6</v>
      </c>
      <c r="E29" s="9">
        <f ca="1">IFERROR(__xludf.DUMMYFUNCTION("""COMPUTED_VALUE"""),5.7)</f>
        <v>5.7</v>
      </c>
      <c r="F29" s="9">
        <f ca="1">IFERROR(__xludf.DUMMYFUNCTION("""COMPUTED_VALUE"""),5.3)</f>
        <v>5.3</v>
      </c>
      <c r="G29" s="9">
        <f ca="1">IFERROR(__xludf.DUMMYFUNCTION("""COMPUTED_VALUE"""),7.8)</f>
        <v>7.8</v>
      </c>
      <c r="H29" s="9">
        <f ca="1">IFERROR(__xludf.DUMMYFUNCTION("""COMPUTED_VALUE"""),8.6)</f>
        <v>8.6</v>
      </c>
      <c r="I29" s="9">
        <f ca="1">IFERROR(__xludf.DUMMYFUNCTION("""COMPUTED_VALUE"""),6.5)</f>
        <v>6.5</v>
      </c>
      <c r="J29" s="9">
        <f ca="1">IFERROR(__xludf.DUMMYFUNCTION("""COMPUTED_VALUE"""),7.1)</f>
        <v>7.1</v>
      </c>
      <c r="K29" s="9">
        <f ca="1">IFERROR(__xludf.DUMMYFUNCTION("""COMPUTED_VALUE"""),6.8)</f>
        <v>6.8</v>
      </c>
      <c r="L29" s="9">
        <f ca="1">IFERROR(__xludf.DUMMYFUNCTION("""COMPUTED_VALUE"""),5.8)</f>
        <v>5.8</v>
      </c>
      <c r="M29" s="9">
        <f ca="1">IFERROR(__xludf.DUMMYFUNCTION("""COMPUTED_VALUE"""),7.8)</f>
        <v>7.8</v>
      </c>
      <c r="N29" s="9">
        <f ca="1">IFERROR(__xludf.DUMMYFUNCTION("""COMPUTED_VALUE"""),7.7)</f>
        <v>7.7</v>
      </c>
      <c r="O29" s="9" t="str">
        <f ca="1">IFERROR(__xludf.DUMMYFUNCTION("""COMPUTED_VALUE"""),"Đ")</f>
        <v>Đ</v>
      </c>
      <c r="P29" s="9">
        <f ca="1">IFERROR(__xludf.DUMMYFUNCTION("""COMPUTED_VALUE"""),9.2)</f>
        <v>9.1999999999999993</v>
      </c>
      <c r="Q29" s="10">
        <f t="shared" ca="1" si="0"/>
        <v>7</v>
      </c>
      <c r="R29" s="11" t="str">
        <f t="shared" ca="1" si="1"/>
        <v>K</v>
      </c>
      <c r="S29" s="11" t="str">
        <f ca="1">IFERROR(__xludf.DUMMYFUNCTION("""COMPUTED_VALUE"""),"T")</f>
        <v>T</v>
      </c>
      <c r="T29" s="11">
        <f ca="1">IFERROR(__xludf.DUMMYFUNCTION("""COMPUTED_VALUE"""),0)</f>
        <v>0</v>
      </c>
      <c r="U29" s="11" t="str">
        <f t="shared" ca="1" si="2"/>
        <v>HSTT</v>
      </c>
      <c r="V29" s="18"/>
      <c r="W29" s="14" t="str">
        <f t="shared" ca="1" si="3"/>
        <v>K</v>
      </c>
    </row>
    <row r="30" spans="1:23">
      <c r="A30" s="15">
        <f ca="1">IFERROR(__xludf.DUMMYFUNCTION("""COMPUTED_VALUE"""),28)</f>
        <v>28</v>
      </c>
      <c r="B30" s="16" t="str">
        <f ca="1">IFERROR(__xludf.DUMMYFUNCTION("""COMPUTED_VALUE"""),"Nguyễn Văn")</f>
        <v>Nguyễn Văn</v>
      </c>
      <c r="C30" s="17" t="str">
        <f ca="1">IFERROR(__xludf.DUMMYFUNCTION("""COMPUTED_VALUE"""),"Tiệp")</f>
        <v>Tiệp</v>
      </c>
      <c r="D30" s="9">
        <f ca="1">IFERROR(__xludf.DUMMYFUNCTION("""COMPUTED_VALUE"""),6.2)</f>
        <v>6.2</v>
      </c>
      <c r="E30" s="9">
        <f ca="1">IFERROR(__xludf.DUMMYFUNCTION("""COMPUTED_VALUE"""),5.6)</f>
        <v>5.6</v>
      </c>
      <c r="F30" s="9">
        <f ca="1">IFERROR(__xludf.DUMMYFUNCTION("""COMPUTED_VALUE"""),6)</f>
        <v>6</v>
      </c>
      <c r="G30" s="9">
        <f ca="1">IFERROR(__xludf.DUMMYFUNCTION("""COMPUTED_VALUE"""),7.7)</f>
        <v>7.7</v>
      </c>
      <c r="H30" s="9">
        <f ca="1">IFERROR(__xludf.DUMMYFUNCTION("""COMPUTED_VALUE"""),8.7)</f>
        <v>8.6999999999999993</v>
      </c>
      <c r="I30" s="9">
        <f ca="1">IFERROR(__xludf.DUMMYFUNCTION("""COMPUTED_VALUE"""),6.2)</f>
        <v>6.2</v>
      </c>
      <c r="J30" s="9">
        <f ca="1">IFERROR(__xludf.DUMMYFUNCTION("""COMPUTED_VALUE"""),8.3)</f>
        <v>8.3000000000000007</v>
      </c>
      <c r="K30" s="9">
        <f ca="1">IFERROR(__xludf.DUMMYFUNCTION("""COMPUTED_VALUE"""),7.9)</f>
        <v>7.9</v>
      </c>
      <c r="L30" s="9">
        <f ca="1">IFERROR(__xludf.DUMMYFUNCTION("""COMPUTED_VALUE"""),4.6)</f>
        <v>4.5999999999999996</v>
      </c>
      <c r="M30" s="9">
        <f ca="1">IFERROR(__xludf.DUMMYFUNCTION("""COMPUTED_VALUE"""),8.8)</f>
        <v>8.8000000000000007</v>
      </c>
      <c r="N30" s="9">
        <f ca="1">IFERROR(__xludf.DUMMYFUNCTION("""COMPUTED_VALUE"""),7.9)</f>
        <v>7.9</v>
      </c>
      <c r="O30" s="9" t="str">
        <f ca="1">IFERROR(__xludf.DUMMYFUNCTION("""COMPUTED_VALUE"""),"Đ")</f>
        <v>Đ</v>
      </c>
      <c r="P30" s="9">
        <f ca="1">IFERROR(__xludf.DUMMYFUNCTION("""COMPUTED_VALUE"""),9.3)</f>
        <v>9.3000000000000007</v>
      </c>
      <c r="Q30" s="10">
        <f t="shared" ca="1" si="0"/>
        <v>7.3</v>
      </c>
      <c r="R30" s="11" t="str">
        <f t="shared" ca="1" si="1"/>
        <v>Tb</v>
      </c>
      <c r="S30" s="11" t="str">
        <f ca="1">IFERROR(__xludf.DUMMYFUNCTION("""COMPUTED_VALUE"""),"T")</f>
        <v>T</v>
      </c>
      <c r="T30" s="11">
        <f ca="1">IFERROR(__xludf.DUMMYFUNCTION("""COMPUTED_VALUE"""),1)</f>
        <v>1</v>
      </c>
      <c r="U30" s="11" t="str">
        <f t="shared" ca="1" si="2"/>
        <v/>
      </c>
      <c r="V30" s="18"/>
      <c r="W30" s="14" t="str">
        <f t="shared" ca="1" si="3"/>
        <v>Tb</v>
      </c>
    </row>
    <row r="31" spans="1:23">
      <c r="A31" s="22">
        <f ca="1">IFERROR(__xludf.DUMMYFUNCTION("""COMPUTED_VALUE"""),29)</f>
        <v>29</v>
      </c>
      <c r="B31" s="23" t="str">
        <f ca="1">IFERROR(__xludf.DUMMYFUNCTION("""COMPUTED_VALUE"""),"Nguyễn Công")</f>
        <v>Nguyễn Công</v>
      </c>
      <c r="C31" s="24" t="str">
        <f ca="1">IFERROR(__xludf.DUMMYFUNCTION("""COMPUTED_VALUE"""),"Toản")</f>
        <v>Toản</v>
      </c>
      <c r="D31" s="9">
        <f ca="1">IFERROR(__xludf.DUMMYFUNCTION("""COMPUTED_VALUE"""),6.7)</f>
        <v>6.7</v>
      </c>
      <c r="E31" s="9">
        <f ca="1">IFERROR(__xludf.DUMMYFUNCTION("""COMPUTED_VALUE"""),6.9)</f>
        <v>6.9</v>
      </c>
      <c r="F31" s="9">
        <f ca="1">IFERROR(__xludf.DUMMYFUNCTION("""COMPUTED_VALUE"""),5.6)</f>
        <v>5.6</v>
      </c>
      <c r="G31" s="9">
        <f ca="1">IFERROR(__xludf.DUMMYFUNCTION("""COMPUTED_VALUE"""),6.6)</f>
        <v>6.6</v>
      </c>
      <c r="H31" s="9">
        <f ca="1">IFERROR(__xludf.DUMMYFUNCTION("""COMPUTED_VALUE"""),8.7)</f>
        <v>8.6999999999999993</v>
      </c>
      <c r="I31" s="9">
        <f ca="1">IFERROR(__xludf.DUMMYFUNCTION("""COMPUTED_VALUE"""),6.8)</f>
        <v>6.8</v>
      </c>
      <c r="J31" s="9">
        <f ca="1">IFERROR(__xludf.DUMMYFUNCTION("""COMPUTED_VALUE"""),8)</f>
        <v>8</v>
      </c>
      <c r="K31" s="9">
        <f ca="1">IFERROR(__xludf.DUMMYFUNCTION("""COMPUTED_VALUE"""),7.3)</f>
        <v>7.3</v>
      </c>
      <c r="L31" s="9">
        <f ca="1">IFERROR(__xludf.DUMMYFUNCTION("""COMPUTED_VALUE"""),4.3)</f>
        <v>4.3</v>
      </c>
      <c r="M31" s="9">
        <f ca="1">IFERROR(__xludf.DUMMYFUNCTION("""COMPUTED_VALUE"""),8)</f>
        <v>8</v>
      </c>
      <c r="N31" s="9">
        <f ca="1">IFERROR(__xludf.DUMMYFUNCTION("""COMPUTED_VALUE"""),8.1)</f>
        <v>8.1</v>
      </c>
      <c r="O31" s="9" t="str">
        <f ca="1">IFERROR(__xludf.DUMMYFUNCTION("""COMPUTED_VALUE"""),"Đ")</f>
        <v>Đ</v>
      </c>
      <c r="P31" s="9">
        <f ca="1">IFERROR(__xludf.DUMMYFUNCTION("""COMPUTED_VALUE"""),8.8)</f>
        <v>8.8000000000000007</v>
      </c>
      <c r="Q31" s="10">
        <f t="shared" ca="1" si="0"/>
        <v>7.2</v>
      </c>
      <c r="R31" s="11" t="str">
        <f t="shared" ca="1" si="1"/>
        <v>Tb</v>
      </c>
      <c r="S31" s="11" t="str">
        <f ca="1">IFERROR(__xludf.DUMMYFUNCTION("""COMPUTED_VALUE"""),"K")</f>
        <v>K</v>
      </c>
      <c r="T31" s="11">
        <f ca="1">IFERROR(__xludf.DUMMYFUNCTION("""COMPUTED_VALUE"""),0)</f>
        <v>0</v>
      </c>
      <c r="U31" s="11" t="str">
        <f t="shared" ca="1" si="2"/>
        <v/>
      </c>
      <c r="V31" s="18"/>
      <c r="W31" s="14" t="str">
        <f t="shared" ca="1" si="3"/>
        <v>Tb</v>
      </c>
    </row>
    <row r="32" spans="1:23">
      <c r="A32" s="25">
        <f ca="1">IFERROR(__xludf.DUMMYFUNCTION("""COMPUTED_VALUE"""),30)</f>
        <v>30</v>
      </c>
      <c r="B32" s="26" t="str">
        <f ca="1">IFERROR(__xludf.DUMMYFUNCTION("""COMPUTED_VALUE"""),"Nguyễn Thị Thu")</f>
        <v>Nguyễn Thị Thu</v>
      </c>
      <c r="C32" s="27" t="str">
        <f ca="1">IFERROR(__xludf.DUMMYFUNCTION("""COMPUTED_VALUE"""),"Trang")</f>
        <v>Trang</v>
      </c>
      <c r="D32" s="9">
        <f ca="1">IFERROR(__xludf.DUMMYFUNCTION("""COMPUTED_VALUE"""),5.7)</f>
        <v>5.7</v>
      </c>
      <c r="E32" s="9">
        <f ca="1">IFERROR(__xludf.DUMMYFUNCTION("""COMPUTED_VALUE"""),7)</f>
        <v>7</v>
      </c>
      <c r="F32" s="9">
        <f ca="1">IFERROR(__xludf.DUMMYFUNCTION("""COMPUTED_VALUE"""),5.5)</f>
        <v>5.5</v>
      </c>
      <c r="G32" s="9">
        <f ca="1">IFERROR(__xludf.DUMMYFUNCTION("""COMPUTED_VALUE"""),7.7)</f>
        <v>7.7</v>
      </c>
      <c r="H32" s="9">
        <f ca="1">IFERROR(__xludf.DUMMYFUNCTION("""COMPUTED_VALUE"""),8.3)</f>
        <v>8.3000000000000007</v>
      </c>
      <c r="I32" s="9">
        <f ca="1">IFERROR(__xludf.DUMMYFUNCTION("""COMPUTED_VALUE"""),6.4)</f>
        <v>6.4</v>
      </c>
      <c r="J32" s="9">
        <f ca="1">IFERROR(__xludf.DUMMYFUNCTION("""COMPUTED_VALUE"""),7.9)</f>
        <v>7.9</v>
      </c>
      <c r="K32" s="9">
        <f ca="1">IFERROR(__xludf.DUMMYFUNCTION("""COMPUTED_VALUE"""),7.1)</f>
        <v>7.1</v>
      </c>
      <c r="L32" s="9">
        <f ca="1">IFERROR(__xludf.DUMMYFUNCTION("""COMPUTED_VALUE"""),3.8)</f>
        <v>3.8</v>
      </c>
      <c r="M32" s="9">
        <f ca="1">IFERROR(__xludf.DUMMYFUNCTION("""COMPUTED_VALUE"""),7.5)</f>
        <v>7.5</v>
      </c>
      <c r="N32" s="9">
        <f ca="1">IFERROR(__xludf.DUMMYFUNCTION("""COMPUTED_VALUE"""),9)</f>
        <v>9</v>
      </c>
      <c r="O32" s="9" t="str">
        <f ca="1">IFERROR(__xludf.DUMMYFUNCTION("""COMPUTED_VALUE"""),"Đ")</f>
        <v>Đ</v>
      </c>
      <c r="P32" s="9">
        <f ca="1">IFERROR(__xludf.DUMMYFUNCTION("""COMPUTED_VALUE"""),8.5)</f>
        <v>8.5</v>
      </c>
      <c r="Q32" s="10">
        <f t="shared" ca="1" si="0"/>
        <v>7</v>
      </c>
      <c r="R32" s="11" t="str">
        <f t="shared" ca="1" si="1"/>
        <v>Tb</v>
      </c>
      <c r="S32" s="11" t="str">
        <f ca="1">IFERROR(__xludf.DUMMYFUNCTION("""COMPUTED_VALUE"""),"T")</f>
        <v>T</v>
      </c>
      <c r="T32" s="11">
        <f ca="1">IFERROR(__xludf.DUMMYFUNCTION("""COMPUTED_VALUE"""),0)</f>
        <v>0</v>
      </c>
      <c r="U32" s="11" t="str">
        <f t="shared" ca="1" si="2"/>
        <v/>
      </c>
      <c r="V32" s="18"/>
      <c r="W32" s="14" t="str">
        <f t="shared" ca="1" si="3"/>
        <v>Tb</v>
      </c>
    </row>
    <row r="33" spans="1:23">
      <c r="A33" s="25">
        <f ca="1">IFERROR(__xludf.DUMMYFUNCTION("""COMPUTED_VALUE"""),31)</f>
        <v>31</v>
      </c>
      <c r="B33" s="26" t="str">
        <f ca="1">IFERROR(__xludf.DUMMYFUNCTION("""COMPUTED_VALUE"""),"Nguyễn Dương Minh")</f>
        <v>Nguyễn Dương Minh</v>
      </c>
      <c r="C33" s="27" t="str">
        <f ca="1">IFERROR(__xludf.DUMMYFUNCTION("""COMPUTED_VALUE"""),"Vũ")</f>
        <v>Vũ</v>
      </c>
      <c r="D33" s="9">
        <f ca="1">IFERROR(__xludf.DUMMYFUNCTION("""COMPUTED_VALUE"""),5.4)</f>
        <v>5.4</v>
      </c>
      <c r="E33" s="9">
        <f ca="1">IFERROR(__xludf.DUMMYFUNCTION("""COMPUTED_VALUE"""),5.5)</f>
        <v>5.5</v>
      </c>
      <c r="F33" s="9">
        <f ca="1">IFERROR(__xludf.DUMMYFUNCTION("""COMPUTED_VALUE"""),5.7)</f>
        <v>5.7</v>
      </c>
      <c r="G33" s="9">
        <f ca="1">IFERROR(__xludf.DUMMYFUNCTION("""COMPUTED_VALUE"""),6.5)</f>
        <v>6.5</v>
      </c>
      <c r="H33" s="9">
        <f ca="1">IFERROR(__xludf.DUMMYFUNCTION("""COMPUTED_VALUE"""),8)</f>
        <v>8</v>
      </c>
      <c r="I33" s="9">
        <f ca="1">IFERROR(__xludf.DUMMYFUNCTION("""COMPUTED_VALUE"""),5.5)</f>
        <v>5.5</v>
      </c>
      <c r="J33" s="9">
        <f ca="1">IFERROR(__xludf.DUMMYFUNCTION("""COMPUTED_VALUE"""),7.4)</f>
        <v>7.4</v>
      </c>
      <c r="K33" s="9">
        <f ca="1">IFERROR(__xludf.DUMMYFUNCTION("""COMPUTED_VALUE"""),6.7)</f>
        <v>6.7</v>
      </c>
      <c r="L33" s="9">
        <f ca="1">IFERROR(__xludf.DUMMYFUNCTION("""COMPUTED_VALUE"""),4.7)</f>
        <v>4.7</v>
      </c>
      <c r="M33" s="9">
        <f ca="1">IFERROR(__xludf.DUMMYFUNCTION("""COMPUTED_VALUE"""),7.3)</f>
        <v>7.3</v>
      </c>
      <c r="N33" s="9">
        <f ca="1">IFERROR(__xludf.DUMMYFUNCTION("""COMPUTED_VALUE"""),7.4)</f>
        <v>7.4</v>
      </c>
      <c r="O33" s="9" t="str">
        <f ca="1">IFERROR(__xludf.DUMMYFUNCTION("""COMPUTED_VALUE"""),"Đ")</f>
        <v>Đ</v>
      </c>
      <c r="P33" s="9">
        <f ca="1">IFERROR(__xludf.DUMMYFUNCTION("""COMPUTED_VALUE"""),8.9)</f>
        <v>8.9</v>
      </c>
      <c r="Q33" s="10">
        <f t="shared" ca="1" si="0"/>
        <v>6.6</v>
      </c>
      <c r="R33" s="11" t="str">
        <f t="shared" ca="1" si="1"/>
        <v>Tb</v>
      </c>
      <c r="S33" s="11" t="str">
        <f ca="1">IFERROR(__xludf.DUMMYFUNCTION("""COMPUTED_VALUE"""),"K")</f>
        <v>K</v>
      </c>
      <c r="T33" s="11">
        <f ca="1">IFERROR(__xludf.DUMMYFUNCTION("""COMPUTED_VALUE"""),0)</f>
        <v>0</v>
      </c>
      <c r="U33" s="11" t="str">
        <f t="shared" ca="1" si="2"/>
        <v/>
      </c>
      <c r="V33" s="18"/>
      <c r="W33" s="14" t="str">
        <f t="shared" ca="1" si="3"/>
        <v>Tb</v>
      </c>
    </row>
    <row r="34" spans="1:23">
      <c r="A34" s="25">
        <f ca="1">IFERROR(__xludf.DUMMYFUNCTION("""COMPUTED_VALUE"""),32)</f>
        <v>32</v>
      </c>
      <c r="B34" s="26" t="str">
        <f ca="1">IFERROR(__xludf.DUMMYFUNCTION("""COMPUTED_VALUE"""),"Trần Dương Hoàng")</f>
        <v>Trần Dương Hoàng</v>
      </c>
      <c r="C34" s="27" t="str">
        <f ca="1">IFERROR(__xludf.DUMMYFUNCTION("""COMPUTED_VALUE"""),"Yến")</f>
        <v>Yến</v>
      </c>
      <c r="D34" s="9">
        <f ca="1">IFERROR(__xludf.DUMMYFUNCTION("""COMPUTED_VALUE"""),6.5)</f>
        <v>6.5</v>
      </c>
      <c r="E34" s="9">
        <f ca="1">IFERROR(__xludf.DUMMYFUNCTION("""COMPUTED_VALUE"""),7)</f>
        <v>7</v>
      </c>
      <c r="F34" s="9">
        <f ca="1">IFERROR(__xludf.DUMMYFUNCTION("""COMPUTED_VALUE"""),6.2)</f>
        <v>6.2</v>
      </c>
      <c r="G34" s="9">
        <f ca="1">IFERROR(__xludf.DUMMYFUNCTION("""COMPUTED_VALUE"""),7.3)</f>
        <v>7.3</v>
      </c>
      <c r="H34" s="9">
        <f ca="1">IFERROR(__xludf.DUMMYFUNCTION("""COMPUTED_VALUE"""),8.5)</f>
        <v>8.5</v>
      </c>
      <c r="I34" s="9">
        <f ca="1">IFERROR(__xludf.DUMMYFUNCTION("""COMPUTED_VALUE"""),6.9)</f>
        <v>6.9</v>
      </c>
      <c r="J34" s="9">
        <f ca="1">IFERROR(__xludf.DUMMYFUNCTION("""COMPUTED_VALUE"""),7.3)</f>
        <v>7.3</v>
      </c>
      <c r="K34" s="9">
        <f ca="1">IFERROR(__xludf.DUMMYFUNCTION("""COMPUTED_VALUE"""),7)</f>
        <v>7</v>
      </c>
      <c r="L34" s="9">
        <f ca="1">IFERROR(__xludf.DUMMYFUNCTION("""COMPUTED_VALUE"""),5)</f>
        <v>5</v>
      </c>
      <c r="M34" s="9">
        <f ca="1">IFERROR(__xludf.DUMMYFUNCTION("""COMPUTED_VALUE"""),8.3)</f>
        <v>8.3000000000000007</v>
      </c>
      <c r="N34" s="9">
        <f ca="1">IFERROR(__xludf.DUMMYFUNCTION("""COMPUTED_VALUE"""),8.9)</f>
        <v>8.9</v>
      </c>
      <c r="O34" s="9" t="str">
        <f ca="1">IFERROR(__xludf.DUMMYFUNCTION("""COMPUTED_VALUE"""),"Đ")</f>
        <v>Đ</v>
      </c>
      <c r="P34" s="9">
        <f ca="1">IFERROR(__xludf.DUMMYFUNCTION("""COMPUTED_VALUE"""),8.7)</f>
        <v>8.6999999999999993</v>
      </c>
      <c r="Q34" s="10">
        <f t="shared" ca="1" si="0"/>
        <v>7.3</v>
      </c>
      <c r="R34" s="11" t="str">
        <f t="shared" ca="1" si="1"/>
        <v>K</v>
      </c>
      <c r="S34" s="11" t="str">
        <f ca="1">IFERROR(__xludf.DUMMYFUNCTION("""COMPUTED_VALUE"""),"T")</f>
        <v>T</v>
      </c>
      <c r="T34" s="11">
        <f ca="1">IFERROR(__xludf.DUMMYFUNCTION("""COMPUTED_VALUE"""),0)</f>
        <v>0</v>
      </c>
      <c r="U34" s="11" t="str">
        <f t="shared" ca="1" si="2"/>
        <v>HSTT</v>
      </c>
      <c r="V34" s="18"/>
      <c r="W34" s="14" t="str">
        <f t="shared" ca="1" si="3"/>
        <v>K</v>
      </c>
    </row>
    <row r="35" spans="1:23">
      <c r="A35" s="22"/>
      <c r="B35" s="28"/>
      <c r="C35" s="29"/>
      <c r="D35" s="9" t="str">
        <f ca="1">IFERROR(__xludf.DUMMYFUNCTION("""COMPUTED_VALUE"""),"")</f>
        <v/>
      </c>
      <c r="E35" s="9" t="str">
        <f ca="1">IFERROR(__xludf.DUMMYFUNCTION("""COMPUTED_VALUE"""),"")</f>
        <v/>
      </c>
      <c r="F35" s="9" t="str">
        <f ca="1">IFERROR(__xludf.DUMMYFUNCTION("""COMPUTED_VALUE"""),"")</f>
        <v/>
      </c>
      <c r="G35" s="9" t="str">
        <f ca="1">IFERROR(__xludf.DUMMYFUNCTION("""COMPUTED_VALUE"""),"")</f>
        <v/>
      </c>
      <c r="H35" s="9" t="str">
        <f ca="1">IFERROR(__xludf.DUMMYFUNCTION("""COMPUTED_VALUE"""),"")</f>
        <v/>
      </c>
      <c r="I35" s="9" t="str">
        <f ca="1">IFERROR(__xludf.DUMMYFUNCTION("""COMPUTED_VALUE"""),"")</f>
        <v/>
      </c>
      <c r="J35" s="9" t="str">
        <f ca="1">IFERROR(__xludf.DUMMYFUNCTION("""COMPUTED_VALUE"""),"")</f>
        <v/>
      </c>
      <c r="K35" s="9" t="str">
        <f ca="1">IFERROR(__xludf.DUMMYFUNCTION("""COMPUTED_VALUE"""),"")</f>
        <v/>
      </c>
      <c r="L35" s="9" t="str">
        <f ca="1">IFERROR(__xludf.DUMMYFUNCTION("""COMPUTED_VALUE"""),"")</f>
        <v/>
      </c>
      <c r="M35" s="9" t="str">
        <f ca="1">IFERROR(__xludf.DUMMYFUNCTION("""COMPUTED_VALUE"""),"")</f>
        <v/>
      </c>
      <c r="N35" s="9" t="str">
        <f ca="1">IFERROR(__xludf.DUMMYFUNCTION("""COMPUTED_VALUE"""),"")</f>
        <v/>
      </c>
      <c r="O35" s="9" t="str">
        <f ca="1">IFERROR(__xludf.DUMMYFUNCTION("""COMPUTED_VALUE"""),"")</f>
        <v/>
      </c>
      <c r="P35" s="9" t="str">
        <f ca="1">IFERROR(__xludf.DUMMYFUNCTION("""COMPUTED_VALUE"""),"")</f>
        <v/>
      </c>
      <c r="Q35" s="4" t="str">
        <f t="shared" ca="1" si="0"/>
        <v/>
      </c>
      <c r="R35" s="11" t="str">
        <f t="shared" ca="1" si="1"/>
        <v/>
      </c>
      <c r="S35" s="11"/>
      <c r="T35" s="11"/>
      <c r="U35" s="11" t="str">
        <f t="shared" ca="1" si="2"/>
        <v/>
      </c>
      <c r="V35" s="18"/>
      <c r="W35" s="14" t="str">
        <f t="shared" ca="1" si="3"/>
        <v>Kém</v>
      </c>
    </row>
    <row r="36" spans="1:23">
      <c r="A36" s="25"/>
      <c r="B36" s="30"/>
      <c r="C36" s="31"/>
      <c r="D36" s="9" t="str">
        <f ca="1">IFERROR(__xludf.DUMMYFUNCTION("""COMPUTED_VALUE"""),"")</f>
        <v/>
      </c>
      <c r="E36" s="9" t="str">
        <f ca="1">IFERROR(__xludf.DUMMYFUNCTION("""COMPUTED_VALUE"""),"")</f>
        <v/>
      </c>
      <c r="F36" s="9" t="str">
        <f ca="1">IFERROR(__xludf.DUMMYFUNCTION("""COMPUTED_VALUE"""),"")</f>
        <v/>
      </c>
      <c r="G36" s="9" t="str">
        <f ca="1">IFERROR(__xludf.DUMMYFUNCTION("""COMPUTED_VALUE"""),"")</f>
        <v/>
      </c>
      <c r="H36" s="9" t="str">
        <f ca="1">IFERROR(__xludf.DUMMYFUNCTION("""COMPUTED_VALUE"""),"")</f>
        <v/>
      </c>
      <c r="I36" s="9" t="str">
        <f ca="1">IFERROR(__xludf.DUMMYFUNCTION("""COMPUTED_VALUE"""),"")</f>
        <v/>
      </c>
      <c r="J36" s="9" t="str">
        <f ca="1">IFERROR(__xludf.DUMMYFUNCTION("""COMPUTED_VALUE"""),"")</f>
        <v/>
      </c>
      <c r="K36" s="9" t="str">
        <f ca="1">IFERROR(__xludf.DUMMYFUNCTION("""COMPUTED_VALUE"""),"")</f>
        <v/>
      </c>
      <c r="L36" s="9" t="str">
        <f ca="1">IFERROR(__xludf.DUMMYFUNCTION("""COMPUTED_VALUE"""),"")</f>
        <v/>
      </c>
      <c r="M36" s="9" t="str">
        <f ca="1">IFERROR(__xludf.DUMMYFUNCTION("""COMPUTED_VALUE"""),"")</f>
        <v/>
      </c>
      <c r="N36" s="9" t="str">
        <f ca="1">IFERROR(__xludf.DUMMYFUNCTION("""COMPUTED_VALUE"""),"")</f>
        <v/>
      </c>
      <c r="O36" s="9" t="str">
        <f ca="1">IFERROR(__xludf.DUMMYFUNCTION("""COMPUTED_VALUE"""),"")</f>
        <v/>
      </c>
      <c r="P36" s="9" t="str">
        <f ca="1">IFERROR(__xludf.DUMMYFUNCTION("""COMPUTED_VALUE"""),"")</f>
        <v/>
      </c>
      <c r="Q36" s="4" t="str">
        <f t="shared" ca="1" si="0"/>
        <v/>
      </c>
      <c r="R36" s="11" t="str">
        <f t="shared" ca="1" si="1"/>
        <v/>
      </c>
      <c r="S36" s="11"/>
      <c r="T36" s="11"/>
      <c r="U36" s="11" t="str">
        <f t="shared" ca="1" si="2"/>
        <v/>
      </c>
      <c r="V36" s="18"/>
      <c r="W36" s="14" t="str">
        <f t="shared" ca="1" si="3"/>
        <v>Kém</v>
      </c>
    </row>
    <row r="37" spans="1:23">
      <c r="A37" s="32"/>
      <c r="B37" s="33"/>
      <c r="C37" s="34"/>
      <c r="D37" s="9" t="str">
        <f ca="1">IFERROR(__xludf.DUMMYFUNCTION("""COMPUTED_VALUE"""),"")</f>
        <v/>
      </c>
      <c r="E37" s="9" t="str">
        <f ca="1">IFERROR(__xludf.DUMMYFUNCTION("""COMPUTED_VALUE"""),"")</f>
        <v/>
      </c>
      <c r="F37" s="9" t="str">
        <f ca="1">IFERROR(__xludf.DUMMYFUNCTION("""COMPUTED_VALUE"""),"")</f>
        <v/>
      </c>
      <c r="G37" s="9" t="str">
        <f ca="1">IFERROR(__xludf.DUMMYFUNCTION("""COMPUTED_VALUE"""),"")</f>
        <v/>
      </c>
      <c r="H37" s="9" t="str">
        <f ca="1">IFERROR(__xludf.DUMMYFUNCTION("""COMPUTED_VALUE"""),"")</f>
        <v/>
      </c>
      <c r="I37" s="9" t="str">
        <f ca="1">IFERROR(__xludf.DUMMYFUNCTION("""COMPUTED_VALUE"""),"")</f>
        <v/>
      </c>
      <c r="J37" s="9" t="str">
        <f ca="1">IFERROR(__xludf.DUMMYFUNCTION("""COMPUTED_VALUE"""),"")</f>
        <v/>
      </c>
      <c r="K37" s="9" t="str">
        <f ca="1">IFERROR(__xludf.DUMMYFUNCTION("""COMPUTED_VALUE"""),"")</f>
        <v/>
      </c>
      <c r="L37" s="9" t="str">
        <f ca="1">IFERROR(__xludf.DUMMYFUNCTION("""COMPUTED_VALUE"""),"")</f>
        <v/>
      </c>
      <c r="M37" s="9" t="str">
        <f ca="1">IFERROR(__xludf.DUMMYFUNCTION("""COMPUTED_VALUE"""),"")</f>
        <v/>
      </c>
      <c r="N37" s="9" t="str">
        <f ca="1">IFERROR(__xludf.DUMMYFUNCTION("""COMPUTED_VALUE"""),"")</f>
        <v/>
      </c>
      <c r="O37" s="9" t="str">
        <f ca="1">IFERROR(__xludf.DUMMYFUNCTION("""COMPUTED_VALUE"""),"")</f>
        <v/>
      </c>
      <c r="P37" s="9" t="str">
        <f ca="1">IFERROR(__xludf.DUMMYFUNCTION("""COMPUTED_VALUE"""),"")</f>
        <v/>
      </c>
      <c r="Q37" s="4" t="str">
        <f t="shared" ca="1" si="0"/>
        <v/>
      </c>
      <c r="R37" s="11" t="str">
        <f t="shared" ca="1" si="1"/>
        <v/>
      </c>
      <c r="S37" s="11"/>
      <c r="T37" s="11"/>
      <c r="U37" s="11" t="str">
        <f t="shared" ca="1" si="2"/>
        <v/>
      </c>
      <c r="V37" s="18"/>
      <c r="W37" s="14" t="str">
        <f t="shared" ca="1" si="3"/>
        <v>Kém</v>
      </c>
    </row>
    <row r="38" spans="1:23" ht="6" customHeight="1">
      <c r="A38" s="35"/>
      <c r="B38" s="36"/>
      <c r="C38" s="36"/>
      <c r="D38" s="37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9"/>
      <c r="R38" s="37"/>
      <c r="S38" s="38"/>
      <c r="T38" s="38"/>
      <c r="U38" s="37"/>
      <c r="V38" s="38"/>
      <c r="W38" s="38"/>
    </row>
    <row r="39" spans="1:23">
      <c r="A39" s="40"/>
      <c r="B39" s="41"/>
      <c r="C39" s="41"/>
      <c r="D39" s="42"/>
      <c r="E39" s="43"/>
      <c r="F39" s="43"/>
      <c r="G39" s="43"/>
      <c r="H39" s="43"/>
      <c r="I39" s="73" t="s">
        <v>22</v>
      </c>
      <c r="J39" s="70"/>
      <c r="K39" s="70"/>
      <c r="L39" s="70"/>
      <c r="M39" s="70"/>
      <c r="N39" s="70"/>
      <c r="O39" s="43"/>
      <c r="P39" s="43"/>
      <c r="Q39" s="44"/>
      <c r="R39" s="42"/>
      <c r="S39" s="43"/>
      <c r="T39" s="43"/>
      <c r="U39" s="42"/>
      <c r="V39" s="43"/>
      <c r="W39" s="43"/>
    </row>
    <row r="40" spans="1:23">
      <c r="A40" s="40"/>
      <c r="B40" s="41"/>
      <c r="C40" s="41"/>
      <c r="D40" s="42"/>
      <c r="E40" s="43"/>
      <c r="F40" s="43"/>
      <c r="G40" s="43"/>
      <c r="H40" s="43"/>
      <c r="I40" s="45"/>
      <c r="J40" s="45"/>
      <c r="K40" s="46" t="s">
        <v>23</v>
      </c>
      <c r="L40" s="12">
        <f ca="1">COUNT($Q$3:$Q$37)</f>
        <v>32</v>
      </c>
      <c r="M40" s="45"/>
      <c r="N40" s="45"/>
      <c r="O40" s="43"/>
      <c r="P40" s="43"/>
      <c r="Q40" s="44"/>
      <c r="R40" s="42"/>
      <c r="S40" s="43"/>
      <c r="T40" s="43"/>
      <c r="U40" s="42"/>
      <c r="V40" s="43"/>
      <c r="W40" s="43"/>
    </row>
    <row r="41" spans="1:23">
      <c r="A41" s="40"/>
      <c r="B41" s="41"/>
      <c r="C41" s="41"/>
      <c r="D41" s="42"/>
      <c r="E41" s="43"/>
      <c r="F41" s="43"/>
      <c r="G41" s="43"/>
      <c r="H41" s="43"/>
      <c r="I41" s="18"/>
      <c r="J41" s="47" t="s">
        <v>24</v>
      </c>
      <c r="K41" s="47" t="s">
        <v>25</v>
      </c>
      <c r="L41" s="47" t="s">
        <v>26</v>
      </c>
      <c r="M41" s="47" t="s">
        <v>27</v>
      </c>
      <c r="N41" s="47" t="s">
        <v>28</v>
      </c>
      <c r="O41" s="43"/>
      <c r="P41" s="43"/>
      <c r="Q41" s="44"/>
      <c r="R41" s="42"/>
      <c r="S41" s="43"/>
      <c r="T41" s="43"/>
      <c r="U41" s="42"/>
      <c r="V41" s="43"/>
      <c r="W41" s="43"/>
    </row>
    <row r="42" spans="1:23">
      <c r="A42" s="40"/>
      <c r="B42" s="41"/>
      <c r="C42" s="41"/>
      <c r="D42" s="42"/>
      <c r="E42" s="43"/>
      <c r="F42" s="43"/>
      <c r="G42" s="43"/>
      <c r="H42" s="43"/>
      <c r="I42" s="74" t="s">
        <v>29</v>
      </c>
      <c r="J42" s="11">
        <f ca="1">COUNTIF($R$3:$R$37,"G")</f>
        <v>0</v>
      </c>
      <c r="K42" s="11">
        <f ca="1">COUNTIF($R$3:$R$37,"K")</f>
        <v>14</v>
      </c>
      <c r="L42" s="11">
        <f ca="1">COUNTIF($R$3:$R$37,"Tb")</f>
        <v>16</v>
      </c>
      <c r="M42" s="11">
        <f ca="1">COUNTIF($R$3:$R$37,"Y")</f>
        <v>2</v>
      </c>
      <c r="N42" s="11">
        <f ca="1">COUNTIF($R$3:$R$37,"kém")</f>
        <v>0</v>
      </c>
      <c r="O42" s="43"/>
      <c r="P42" s="48" t="s">
        <v>30</v>
      </c>
      <c r="Q42" s="49"/>
      <c r="R42" s="45"/>
      <c r="T42" s="50">
        <f ca="1">COUNTIF($U$3:$U$37,"HSG")</f>
        <v>0</v>
      </c>
      <c r="U42" s="42"/>
      <c r="V42" s="43"/>
      <c r="W42" s="43"/>
    </row>
    <row r="43" spans="1:23">
      <c r="A43" s="40"/>
      <c r="B43" s="41"/>
      <c r="C43" s="41"/>
      <c r="D43" s="42"/>
      <c r="E43" s="43"/>
      <c r="F43" s="43"/>
      <c r="G43" s="43"/>
      <c r="H43" s="43"/>
      <c r="I43" s="75"/>
      <c r="J43" s="51" t="str">
        <f t="shared" ref="J43:N43" ca="1" si="4">IF(J42=0,"",J42/COUNT(($Q$3:$Q$37)))</f>
        <v/>
      </c>
      <c r="K43" s="51">
        <f t="shared" ca="1" si="4"/>
        <v>0.4375</v>
      </c>
      <c r="L43" s="51">
        <f t="shared" ca="1" si="4"/>
        <v>0.5</v>
      </c>
      <c r="M43" s="51">
        <f t="shared" ca="1" si="4"/>
        <v>6.25E-2</v>
      </c>
      <c r="N43" s="51" t="str">
        <f t="shared" ca="1" si="4"/>
        <v/>
      </c>
      <c r="O43" s="43"/>
      <c r="P43" s="52" t="s">
        <v>31</v>
      </c>
      <c r="Q43" s="49"/>
      <c r="R43" s="45"/>
      <c r="T43" s="50">
        <f ca="1">COUNTIF($U$3:$U$37,"HSTT")</f>
        <v>14</v>
      </c>
      <c r="U43" s="42"/>
      <c r="V43" s="43"/>
      <c r="W43" s="43"/>
    </row>
    <row r="44" spans="1:23">
      <c r="A44" s="40"/>
      <c r="B44" s="41"/>
      <c r="C44" s="41"/>
      <c r="D44" s="42"/>
      <c r="E44" s="43"/>
      <c r="F44" s="43"/>
      <c r="G44" s="43"/>
      <c r="H44" s="43"/>
      <c r="I44" s="76" t="s">
        <v>32</v>
      </c>
      <c r="J44" s="11">
        <f ca="1">COUNTIF($S$3:$S$37,"T")</f>
        <v>16</v>
      </c>
      <c r="K44" s="11">
        <f ca="1">COUNTIF($S$3:$S$37,"K")</f>
        <v>14</v>
      </c>
      <c r="L44" s="11">
        <f ca="1">COUNTIF($S$3:$S$37,"Tb")</f>
        <v>2</v>
      </c>
      <c r="M44" s="11">
        <f ca="1">COUNTIF($S$3:$S$37,"Y")</f>
        <v>0</v>
      </c>
      <c r="N44" s="11"/>
      <c r="O44" s="43"/>
      <c r="P44" s="43"/>
      <c r="Q44" s="44"/>
      <c r="R44" s="42"/>
      <c r="S44" s="43"/>
      <c r="T44" s="43"/>
      <c r="U44" s="42"/>
      <c r="V44" s="43"/>
      <c r="W44" s="43"/>
    </row>
    <row r="45" spans="1:23">
      <c r="A45" s="40"/>
      <c r="B45" s="41"/>
      <c r="C45" s="41"/>
      <c r="D45" s="42"/>
      <c r="E45" s="43"/>
      <c r="F45" s="43"/>
      <c r="G45" s="43"/>
      <c r="H45" s="43"/>
      <c r="I45" s="75"/>
      <c r="J45" s="51">
        <f t="shared" ref="J45:M45" ca="1" si="5">IF(J44=0,"",J44/COUNT(($Q$3:$Q$37)))</f>
        <v>0.5</v>
      </c>
      <c r="K45" s="51">
        <f t="shared" ca="1" si="5"/>
        <v>0.4375</v>
      </c>
      <c r="L45" s="51">
        <f t="shared" ca="1" si="5"/>
        <v>6.25E-2</v>
      </c>
      <c r="M45" s="51" t="str">
        <f t="shared" ca="1" si="5"/>
        <v/>
      </c>
      <c r="N45" s="11"/>
      <c r="O45" s="43"/>
      <c r="P45" s="43"/>
      <c r="Q45" s="44"/>
      <c r="R45" s="42"/>
      <c r="S45" s="43"/>
      <c r="T45" s="43"/>
      <c r="U45" s="42"/>
      <c r="V45" s="43"/>
      <c r="W45" s="43"/>
    </row>
  </sheetData>
  <mergeCells count="6">
    <mergeCell ref="I44:I45"/>
    <mergeCell ref="A1:C1"/>
    <mergeCell ref="D1:U1"/>
    <mergeCell ref="A2:C2"/>
    <mergeCell ref="I39:N39"/>
    <mergeCell ref="I42:I43"/>
  </mergeCells>
  <conditionalFormatting sqref="A3:C37 R3:W37 I39:I45 K39:N45 J40:J45 P42:R43 T42:T43">
    <cfRule type="expression" dxfId="15" priority="1">
      <formula>ISEVEN(ROW())</formula>
    </cfRule>
  </conditionalFormatting>
  <conditionalFormatting sqref="D3:N37 P3:Q37">
    <cfRule type="cellIs" dxfId="14" priority="2" operator="between">
      <formula>0.01</formula>
      <formula>1.99</formula>
    </cfRule>
  </conditionalFormatting>
  <conditionalFormatting sqref="D3:N37 P3:Q37">
    <cfRule type="cellIs" dxfId="13" priority="3" operator="between">
      <formula>2</formula>
      <formula>3.49</formula>
    </cfRule>
  </conditionalFormatting>
  <conditionalFormatting sqref="D3:N37 P3:Q37">
    <cfRule type="cellIs" dxfId="12" priority="4" operator="between">
      <formula>3.5</formula>
      <formula>4.99</formula>
    </cfRule>
  </conditionalFormatting>
  <conditionalFormatting sqref="O3:O37">
    <cfRule type="cellIs" dxfId="11" priority="5" operator="equal">
      <formula>"CĐ"</formula>
    </cfRule>
  </conditionalFormatting>
  <dataValidations count="3">
    <dataValidation type="list" allowBlank="1" showDropDown="1" showInputMessage="1" showErrorMessage="1" prompt="Nhấp và nhập giá trị Đ/CĐ/M" sqref="O3:O37">
      <formula1>"Đ,CĐ,M"</formula1>
    </dataValidation>
    <dataValidation type="decimal" allowBlank="1" showDropDown="1" showInputMessage="1" showErrorMessage="1" prompt="Nhập số trong khoảng 0 và 99" sqref="T4:T37">
      <formula1>0</formula1>
      <formula2>99</formula2>
    </dataValidation>
    <dataValidation type="decimal" allowBlank="1" showDropDown="1" showInputMessage="1" showErrorMessage="1" prompt="Nhập số trong khoảng 0 và 10" sqref="D3:N37 P3:P37">
      <formula1>0</formula1>
      <formula2>10</formula2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45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.75" customHeight="1"/>
  <cols>
    <col min="1" max="1" width="3.42578125" customWidth="1"/>
    <col min="2" max="2" width="20" customWidth="1"/>
    <col min="3" max="3" width="7.5703125" customWidth="1"/>
    <col min="4" max="8" width="6.42578125" customWidth="1"/>
    <col min="9" max="9" width="7.42578125" customWidth="1"/>
    <col min="10" max="12" width="6.42578125" customWidth="1"/>
    <col min="13" max="14" width="5.85546875" customWidth="1"/>
    <col min="15" max="15" width="6.7109375" customWidth="1"/>
    <col min="16" max="16" width="5.85546875" customWidth="1"/>
    <col min="17" max="17" width="8.140625" customWidth="1"/>
    <col min="18" max="18" width="4.42578125" customWidth="1"/>
    <col min="19" max="19" width="6.140625" customWidth="1"/>
    <col min="20" max="20" width="6.28515625" customWidth="1"/>
    <col min="21" max="21" width="16" customWidth="1"/>
    <col min="22" max="22" width="89.5703125" customWidth="1"/>
    <col min="23" max="23" width="8" customWidth="1"/>
  </cols>
  <sheetData>
    <row r="1" spans="1:23" ht="22.5">
      <c r="A1" s="67" t="s">
        <v>33</v>
      </c>
      <c r="B1" s="68"/>
      <c r="C1" s="68"/>
      <c r="D1" s="69" t="s">
        <v>34</v>
      </c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1"/>
      <c r="W1" s="1"/>
    </row>
    <row r="2" spans="1:23" ht="31.5" customHeight="1">
      <c r="A2" s="71" t="str">
        <f>'HK1'!A2:C2</f>
        <v>--- 12C2 ---</v>
      </c>
      <c r="B2" s="72"/>
      <c r="C2" s="72"/>
      <c r="D2" s="2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2" t="s">
        <v>12</v>
      </c>
      <c r="N2" s="3" t="s">
        <v>13</v>
      </c>
      <c r="O2" s="3" t="s">
        <v>14</v>
      </c>
      <c r="P2" s="2" t="s">
        <v>15</v>
      </c>
      <c r="Q2" s="4" t="s">
        <v>16</v>
      </c>
      <c r="R2" s="2" t="s">
        <v>17</v>
      </c>
      <c r="S2" s="2" t="s">
        <v>18</v>
      </c>
      <c r="T2" s="2" t="s">
        <v>19</v>
      </c>
      <c r="U2" s="2" t="s">
        <v>20</v>
      </c>
      <c r="V2" s="2" t="s">
        <v>21</v>
      </c>
      <c r="W2" s="5"/>
    </row>
    <row r="3" spans="1:23">
      <c r="A3" s="6">
        <f ca="1">IFERROR(__xludf.DUMMYFUNCTION("IMPORTRANGE(Link!B2,""'HK2'!A4:C38"")"),1)</f>
        <v>1</v>
      </c>
      <c r="B3" s="7" t="str">
        <f ca="1">IFERROR(__xludf.DUMMYFUNCTION("""COMPUTED_VALUE"""),"Huỳnh Khánh")</f>
        <v>Huỳnh Khánh</v>
      </c>
      <c r="C3" s="8" t="str">
        <f ca="1">IFERROR(__xludf.DUMMYFUNCTION("""COMPUTED_VALUE"""),"An")</f>
        <v>An</v>
      </c>
      <c r="D3" s="9" t="str">
        <f ca="1">IFERROR(__xludf.DUMMYFUNCTION("IMPORTRANGE(Link!$B3,""HK2!J3:J37"")"),"")</f>
        <v/>
      </c>
      <c r="E3" s="9" t="str">
        <f ca="1">IFERROR(__xludf.DUMMYFUNCTION("IMPORTRANGE(Link!$B4,""HK2!J3:J37"")"),"")</f>
        <v/>
      </c>
      <c r="F3" s="9" t="str">
        <f ca="1">IFERROR(__xludf.DUMMYFUNCTION("IMPORTRANGE(Link!$B5,""HK2!J3:J37"")"),"")</f>
        <v/>
      </c>
      <c r="G3" s="9" t="str">
        <f ca="1">IFERROR(__xludf.DUMMYFUNCTION("IMPORTRANGE(Link!$B6,""HK2!J3:J37"")"),"")</f>
        <v/>
      </c>
      <c r="H3" s="9" t="str">
        <f ca="1">IFERROR(__xludf.DUMMYFUNCTION("IMPORTRANGE(Link!$B7,""HK2!J3:J37"")"),"")</f>
        <v/>
      </c>
      <c r="I3" s="9" t="str">
        <f ca="1">IFERROR(__xludf.DUMMYFUNCTION("IMPORTRANGE(Link!$B8,""HK2!J3:J37"")"),"")</f>
        <v/>
      </c>
      <c r="J3" s="9" t="str">
        <f ca="1">IFERROR(__xludf.DUMMYFUNCTION("IMPORTRANGE(Link!$B9,""HK2!J3:J37"")"),"")</f>
        <v/>
      </c>
      <c r="K3" s="9" t="str">
        <f ca="1">IFERROR(__xludf.DUMMYFUNCTION("IMPORTRANGE(Link!$B10,""HK2!J3:J37"")"),"")</f>
        <v/>
      </c>
      <c r="L3" s="9" t="str">
        <f ca="1">IFERROR(__xludf.DUMMYFUNCTION("IMPORTRANGE(Link!$B11,""HK2!J3:J37"")"),"")</f>
        <v/>
      </c>
      <c r="M3" s="9" t="str">
        <f ca="1">IFERROR(__xludf.DUMMYFUNCTION("IMPORTRANGE(Link!$B12,""HK2!J3:J37"")"),"")</f>
        <v/>
      </c>
      <c r="N3" s="9" t="str">
        <f ca="1">IFERROR(__xludf.DUMMYFUNCTION("IMPORTRANGE(Link!$B13,""HK2!J3:J37"")"),"")</f>
        <v/>
      </c>
      <c r="O3" s="9" t="str">
        <f ca="1">IFERROR(__xludf.DUMMYFUNCTION("IMPORTRANGE(Link!$B15,""HK2!I3:I37"")"),"")</f>
        <v/>
      </c>
      <c r="P3" s="9"/>
      <c r="Q3" s="53" t="str">
        <f t="shared" ref="Q3:Q37" ca="1" si="0">IF(AND(COUNT(D3:N3)=11,COUNTA(O3)=1),ROUND(AVERAGE(D3:N3),1),"")</f>
        <v/>
      </c>
      <c r="R3" s="11" t="str">
        <f t="shared" ref="R3:R37" ca="1" si="1">IF(Q3="","",IF(AND(Q3&gt;=8,X3="Tb",COUNTIF(D3:P3,"&lt;5")=1),"K",IF(OR(AND(Q3&gt;=8,X3="Y",COUNTIF(D3:P3,"&lt;3,5")=1,O3="Đ"),AND(Q3&gt;=8,X3="Y",COUNTIF(D3:P3,"&lt;3,5")=0,O3="CĐ")),"Tb",IF(OR(AND(Q3&gt;=6.5,X3="Y",COUNTIF(D3:P3,"&lt;3,5")=1,O3="Đ"),AND(Q3&gt;=6.5,X3="Y",COUNTIF(D3:P3,"&lt;3,5")=0,O3="CĐ")),"Tb",IF(AND(Q3&gt;=6.5,X3="Kém",COUNTIF(D3:P3,"&lt;2")=1),"Y",X3)))))</f>
        <v/>
      </c>
      <c r="S3" s="12" t="str">
        <f ca="1">IFERROR(__xludf.DUMMYFUNCTION("IMPORTRANGE(Link!B2,""'HK2'!D4:E38"")"),"")</f>
        <v/>
      </c>
      <c r="T3" s="11"/>
      <c r="U3" s="11" t="str">
        <f t="shared" ref="U3:U37" ca="1" si="2">IF(COUNTIF(R3:S3,"")=0,IF(AND(R3="G",S3="T"),"HSG",IF(OR(AND(R3="G",S3="K"),AND(R3="K",S3="K"),AND(R3="K",S3="T")),"HSTT","")),"")</f>
        <v/>
      </c>
      <c r="V3" s="13" t="str">
        <f ca="1">IFERROR(__xludf.DUMMYFUNCTION("IMPORTRANGE(Link!B2,""'HK2'!F4:F38"")"),"")</f>
        <v/>
      </c>
      <c r="W3" s="14" t="str">
        <f t="shared" ref="W3:W37" ca="1" si="3">IF(AND(Q3&gt;=8,OR(D3&gt;=8,I3&gt;=8,L3&gt;=8),MIN(D3:P3)&gt;=6.5,O3="Đ"),"G",IF(AND(Q3&gt;=6.5,OR(D3&gt;=6.5,I3&gt;=6.5,L3&gt;=6.5),MIN(D3:P3)&gt;=5,O3="Đ"),"K",IF(AND(Q3&gt;=5,OR(D3&gt;=5,I3&gt;=5,L3&gt;=5),MIN(D3:P3)&gt;=3.5,O3="Đ"),"Tb",IF(AND(Q3&gt;=3.5,MIN(D3:P3)&gt;=2),"Y","Kém"))))</f>
        <v>Kém</v>
      </c>
    </row>
    <row r="4" spans="1:23">
      <c r="A4" s="15">
        <f ca="1">IFERROR(__xludf.DUMMYFUNCTION("""COMPUTED_VALUE"""),2)</f>
        <v>2</v>
      </c>
      <c r="B4" s="16" t="str">
        <f ca="1">IFERROR(__xludf.DUMMYFUNCTION("""COMPUTED_VALUE"""),"Nguyễn Trịnh Hoàng")</f>
        <v>Nguyễn Trịnh Hoàng</v>
      </c>
      <c r="C4" s="17" t="str">
        <f ca="1">IFERROR(__xludf.DUMMYFUNCTION("""COMPUTED_VALUE"""),"Anh")</f>
        <v>Anh</v>
      </c>
      <c r="D4" s="9" t="str">
        <f ca="1">IFERROR(__xludf.DUMMYFUNCTION("""COMPUTED_VALUE"""),"")</f>
        <v/>
      </c>
      <c r="E4" s="9" t="str">
        <f ca="1">IFERROR(__xludf.DUMMYFUNCTION("""COMPUTED_VALUE"""),"")</f>
        <v/>
      </c>
      <c r="F4" s="9" t="str">
        <f ca="1">IFERROR(__xludf.DUMMYFUNCTION("""COMPUTED_VALUE"""),"")</f>
        <v/>
      </c>
      <c r="G4" s="9" t="str">
        <f ca="1">IFERROR(__xludf.DUMMYFUNCTION("""COMPUTED_VALUE"""),"")</f>
        <v/>
      </c>
      <c r="H4" s="9" t="str">
        <f ca="1">IFERROR(__xludf.DUMMYFUNCTION("""COMPUTED_VALUE"""),"")</f>
        <v/>
      </c>
      <c r="I4" s="9" t="str">
        <f ca="1">IFERROR(__xludf.DUMMYFUNCTION("""COMPUTED_VALUE"""),"")</f>
        <v/>
      </c>
      <c r="J4" s="9" t="str">
        <f ca="1">IFERROR(__xludf.DUMMYFUNCTION("""COMPUTED_VALUE"""),"")</f>
        <v/>
      </c>
      <c r="K4" s="9" t="str">
        <f ca="1">IFERROR(__xludf.DUMMYFUNCTION("""COMPUTED_VALUE"""),"")</f>
        <v/>
      </c>
      <c r="L4" s="9" t="str">
        <f ca="1">IFERROR(__xludf.DUMMYFUNCTION("""COMPUTED_VALUE"""),"")</f>
        <v/>
      </c>
      <c r="M4" s="9" t="str">
        <f ca="1">IFERROR(__xludf.DUMMYFUNCTION("""COMPUTED_VALUE"""),"")</f>
        <v/>
      </c>
      <c r="N4" s="9" t="str">
        <f ca="1">IFERROR(__xludf.DUMMYFUNCTION("""COMPUTED_VALUE"""),"")</f>
        <v/>
      </c>
      <c r="O4" s="9" t="str">
        <f ca="1">IFERROR(__xludf.DUMMYFUNCTION("""COMPUTED_VALUE"""),"")</f>
        <v/>
      </c>
      <c r="P4" s="9"/>
      <c r="Q4" s="53" t="str">
        <f t="shared" ca="1" si="0"/>
        <v/>
      </c>
      <c r="R4" s="11" t="str">
        <f t="shared" ca="1" si="1"/>
        <v/>
      </c>
      <c r="S4" s="11"/>
      <c r="T4" s="11"/>
      <c r="U4" s="11" t="str">
        <f t="shared" ca="1" si="2"/>
        <v/>
      </c>
      <c r="V4" s="18"/>
      <c r="W4" s="14" t="str">
        <f t="shared" ca="1" si="3"/>
        <v>Kém</v>
      </c>
    </row>
    <row r="5" spans="1:23">
      <c r="A5" s="19">
        <f ca="1">IFERROR(__xludf.DUMMYFUNCTION("""COMPUTED_VALUE"""),3)</f>
        <v>3</v>
      </c>
      <c r="B5" s="7" t="str">
        <f ca="1">IFERROR(__xludf.DUMMYFUNCTION("""COMPUTED_VALUE"""),"Ngô Trần Gia")</f>
        <v>Ngô Trần Gia</v>
      </c>
      <c r="C5" s="8" t="str">
        <f ca="1">IFERROR(__xludf.DUMMYFUNCTION("""COMPUTED_VALUE"""),"Bảo")</f>
        <v>Bảo</v>
      </c>
      <c r="D5" s="9" t="str">
        <f ca="1">IFERROR(__xludf.DUMMYFUNCTION("""COMPUTED_VALUE"""),"")</f>
        <v/>
      </c>
      <c r="E5" s="9" t="str">
        <f ca="1">IFERROR(__xludf.DUMMYFUNCTION("""COMPUTED_VALUE"""),"")</f>
        <v/>
      </c>
      <c r="F5" s="9" t="str">
        <f ca="1">IFERROR(__xludf.DUMMYFUNCTION("""COMPUTED_VALUE"""),"")</f>
        <v/>
      </c>
      <c r="G5" s="9" t="str">
        <f ca="1">IFERROR(__xludf.DUMMYFUNCTION("""COMPUTED_VALUE"""),"")</f>
        <v/>
      </c>
      <c r="H5" s="9" t="str">
        <f ca="1">IFERROR(__xludf.DUMMYFUNCTION("""COMPUTED_VALUE"""),"")</f>
        <v/>
      </c>
      <c r="I5" s="9" t="str">
        <f ca="1">IFERROR(__xludf.DUMMYFUNCTION("""COMPUTED_VALUE"""),"")</f>
        <v/>
      </c>
      <c r="J5" s="9" t="str">
        <f ca="1">IFERROR(__xludf.DUMMYFUNCTION("""COMPUTED_VALUE"""),"")</f>
        <v/>
      </c>
      <c r="K5" s="9" t="str">
        <f ca="1">IFERROR(__xludf.DUMMYFUNCTION("""COMPUTED_VALUE"""),"")</f>
        <v/>
      </c>
      <c r="L5" s="9" t="str">
        <f ca="1">IFERROR(__xludf.DUMMYFUNCTION("""COMPUTED_VALUE"""),"")</f>
        <v/>
      </c>
      <c r="M5" s="9" t="str">
        <f ca="1">IFERROR(__xludf.DUMMYFUNCTION("""COMPUTED_VALUE"""),"")</f>
        <v/>
      </c>
      <c r="N5" s="9" t="str">
        <f ca="1">IFERROR(__xludf.DUMMYFUNCTION("""COMPUTED_VALUE"""),"")</f>
        <v/>
      </c>
      <c r="O5" s="9" t="str">
        <f ca="1">IFERROR(__xludf.DUMMYFUNCTION("""COMPUTED_VALUE"""),"")</f>
        <v/>
      </c>
      <c r="P5" s="9"/>
      <c r="Q5" s="53" t="str">
        <f t="shared" ca="1" si="0"/>
        <v/>
      </c>
      <c r="R5" s="11" t="str">
        <f t="shared" ca="1" si="1"/>
        <v/>
      </c>
      <c r="S5" s="11"/>
      <c r="T5" s="11"/>
      <c r="U5" s="11" t="str">
        <f t="shared" ca="1" si="2"/>
        <v/>
      </c>
      <c r="V5" s="18"/>
      <c r="W5" s="14" t="str">
        <f t="shared" ca="1" si="3"/>
        <v>Kém</v>
      </c>
    </row>
    <row r="6" spans="1:23">
      <c r="A6" s="15">
        <f ca="1">IFERROR(__xludf.DUMMYFUNCTION("""COMPUTED_VALUE"""),4)</f>
        <v>4</v>
      </c>
      <c r="B6" s="16" t="str">
        <f ca="1">IFERROR(__xludf.DUMMYFUNCTION("""COMPUTED_VALUE"""),"Nguyễn Tuấn")</f>
        <v>Nguyễn Tuấn</v>
      </c>
      <c r="C6" s="17" t="str">
        <f ca="1">IFERROR(__xludf.DUMMYFUNCTION("""COMPUTED_VALUE"""),"Bảo")</f>
        <v>Bảo</v>
      </c>
      <c r="D6" s="9" t="str">
        <f ca="1">IFERROR(__xludf.DUMMYFUNCTION("""COMPUTED_VALUE"""),"")</f>
        <v/>
      </c>
      <c r="E6" s="9" t="str">
        <f ca="1">IFERROR(__xludf.DUMMYFUNCTION("""COMPUTED_VALUE"""),"")</f>
        <v/>
      </c>
      <c r="F6" s="9" t="str">
        <f ca="1">IFERROR(__xludf.DUMMYFUNCTION("""COMPUTED_VALUE"""),"")</f>
        <v/>
      </c>
      <c r="G6" s="9" t="str">
        <f ca="1">IFERROR(__xludf.DUMMYFUNCTION("""COMPUTED_VALUE"""),"")</f>
        <v/>
      </c>
      <c r="H6" s="9" t="str">
        <f ca="1">IFERROR(__xludf.DUMMYFUNCTION("""COMPUTED_VALUE"""),"")</f>
        <v/>
      </c>
      <c r="I6" s="9" t="str">
        <f ca="1">IFERROR(__xludf.DUMMYFUNCTION("""COMPUTED_VALUE"""),"")</f>
        <v/>
      </c>
      <c r="J6" s="9" t="str">
        <f ca="1">IFERROR(__xludf.DUMMYFUNCTION("""COMPUTED_VALUE"""),"")</f>
        <v/>
      </c>
      <c r="K6" s="9" t="str">
        <f ca="1">IFERROR(__xludf.DUMMYFUNCTION("""COMPUTED_VALUE"""),"")</f>
        <v/>
      </c>
      <c r="L6" s="9" t="str">
        <f ca="1">IFERROR(__xludf.DUMMYFUNCTION("""COMPUTED_VALUE"""),"")</f>
        <v/>
      </c>
      <c r="M6" s="9" t="str">
        <f ca="1">IFERROR(__xludf.DUMMYFUNCTION("""COMPUTED_VALUE"""),"")</f>
        <v/>
      </c>
      <c r="N6" s="9" t="str">
        <f ca="1">IFERROR(__xludf.DUMMYFUNCTION("""COMPUTED_VALUE"""),"")</f>
        <v/>
      </c>
      <c r="O6" s="9" t="str">
        <f ca="1">IFERROR(__xludf.DUMMYFUNCTION("""COMPUTED_VALUE"""),"")</f>
        <v/>
      </c>
      <c r="P6" s="9"/>
      <c r="Q6" s="53" t="str">
        <f t="shared" ca="1" si="0"/>
        <v/>
      </c>
      <c r="R6" s="11" t="str">
        <f t="shared" ca="1" si="1"/>
        <v/>
      </c>
      <c r="S6" s="11"/>
      <c r="T6" s="11"/>
      <c r="U6" s="11" t="str">
        <f t="shared" ca="1" si="2"/>
        <v/>
      </c>
      <c r="V6" s="18"/>
      <c r="W6" s="14" t="str">
        <f t="shared" ca="1" si="3"/>
        <v>Kém</v>
      </c>
    </row>
    <row r="7" spans="1:23">
      <c r="A7" s="19">
        <f ca="1">IFERROR(__xludf.DUMMYFUNCTION("""COMPUTED_VALUE"""),5)</f>
        <v>5</v>
      </c>
      <c r="B7" s="7" t="str">
        <f ca="1">IFERROR(__xludf.DUMMYFUNCTION("""COMPUTED_VALUE"""),"Trần Hòa")</f>
        <v>Trần Hòa</v>
      </c>
      <c r="C7" s="8" t="str">
        <f ca="1">IFERROR(__xludf.DUMMYFUNCTION("""COMPUTED_VALUE"""),"Bình")</f>
        <v>Bình</v>
      </c>
      <c r="D7" s="9" t="str">
        <f ca="1">IFERROR(__xludf.DUMMYFUNCTION("""COMPUTED_VALUE"""),"")</f>
        <v/>
      </c>
      <c r="E7" s="9" t="str">
        <f ca="1">IFERROR(__xludf.DUMMYFUNCTION("""COMPUTED_VALUE"""),"")</f>
        <v/>
      </c>
      <c r="F7" s="9" t="str">
        <f ca="1">IFERROR(__xludf.DUMMYFUNCTION("""COMPUTED_VALUE"""),"")</f>
        <v/>
      </c>
      <c r="G7" s="9" t="str">
        <f ca="1">IFERROR(__xludf.DUMMYFUNCTION("""COMPUTED_VALUE"""),"")</f>
        <v/>
      </c>
      <c r="H7" s="9" t="str">
        <f ca="1">IFERROR(__xludf.DUMMYFUNCTION("""COMPUTED_VALUE"""),"")</f>
        <v/>
      </c>
      <c r="I7" s="9" t="str">
        <f ca="1">IFERROR(__xludf.DUMMYFUNCTION("""COMPUTED_VALUE"""),"")</f>
        <v/>
      </c>
      <c r="J7" s="9" t="str">
        <f ca="1">IFERROR(__xludf.DUMMYFUNCTION("""COMPUTED_VALUE"""),"")</f>
        <v/>
      </c>
      <c r="K7" s="9" t="str">
        <f ca="1">IFERROR(__xludf.DUMMYFUNCTION("""COMPUTED_VALUE"""),"")</f>
        <v/>
      </c>
      <c r="L7" s="9" t="str">
        <f ca="1">IFERROR(__xludf.DUMMYFUNCTION("""COMPUTED_VALUE"""),"")</f>
        <v/>
      </c>
      <c r="M7" s="9" t="str">
        <f ca="1">IFERROR(__xludf.DUMMYFUNCTION("""COMPUTED_VALUE"""),"")</f>
        <v/>
      </c>
      <c r="N7" s="9" t="str">
        <f ca="1">IFERROR(__xludf.DUMMYFUNCTION("""COMPUTED_VALUE"""),"")</f>
        <v/>
      </c>
      <c r="O7" s="9" t="str">
        <f ca="1">IFERROR(__xludf.DUMMYFUNCTION("""COMPUTED_VALUE"""),"")</f>
        <v/>
      </c>
      <c r="P7" s="9"/>
      <c r="Q7" s="53" t="str">
        <f t="shared" ca="1" si="0"/>
        <v/>
      </c>
      <c r="R7" s="11" t="str">
        <f t="shared" ca="1" si="1"/>
        <v/>
      </c>
      <c r="S7" s="11"/>
      <c r="T7" s="11"/>
      <c r="U7" s="11" t="str">
        <f t="shared" ca="1" si="2"/>
        <v/>
      </c>
      <c r="V7" s="18"/>
      <c r="W7" s="14" t="str">
        <f t="shared" ca="1" si="3"/>
        <v>Kém</v>
      </c>
    </row>
    <row r="8" spans="1:23">
      <c r="A8" s="15">
        <f ca="1">IFERROR(__xludf.DUMMYFUNCTION("""COMPUTED_VALUE"""),6)</f>
        <v>6</v>
      </c>
      <c r="B8" s="16" t="str">
        <f ca="1">IFERROR(__xludf.DUMMYFUNCTION("""COMPUTED_VALUE"""),"Lê Nguyễn Mạnh")</f>
        <v>Lê Nguyễn Mạnh</v>
      </c>
      <c r="C8" s="17" t="str">
        <f ca="1">IFERROR(__xludf.DUMMYFUNCTION("""COMPUTED_VALUE"""),"Dũng")</f>
        <v>Dũng</v>
      </c>
      <c r="D8" s="9" t="str">
        <f ca="1">IFERROR(__xludf.DUMMYFUNCTION("""COMPUTED_VALUE"""),"")</f>
        <v/>
      </c>
      <c r="E8" s="9" t="str">
        <f ca="1">IFERROR(__xludf.DUMMYFUNCTION("""COMPUTED_VALUE"""),"")</f>
        <v/>
      </c>
      <c r="F8" s="9" t="str">
        <f ca="1">IFERROR(__xludf.DUMMYFUNCTION("""COMPUTED_VALUE"""),"")</f>
        <v/>
      </c>
      <c r="G8" s="9" t="str">
        <f ca="1">IFERROR(__xludf.DUMMYFUNCTION("""COMPUTED_VALUE"""),"")</f>
        <v/>
      </c>
      <c r="H8" s="9" t="str">
        <f ca="1">IFERROR(__xludf.DUMMYFUNCTION("""COMPUTED_VALUE"""),"")</f>
        <v/>
      </c>
      <c r="I8" s="9" t="str">
        <f ca="1">IFERROR(__xludf.DUMMYFUNCTION("""COMPUTED_VALUE"""),"")</f>
        <v/>
      </c>
      <c r="J8" s="9" t="str">
        <f ca="1">IFERROR(__xludf.DUMMYFUNCTION("""COMPUTED_VALUE"""),"")</f>
        <v/>
      </c>
      <c r="K8" s="9" t="str">
        <f ca="1">IFERROR(__xludf.DUMMYFUNCTION("""COMPUTED_VALUE"""),"")</f>
        <v/>
      </c>
      <c r="L8" s="9" t="str">
        <f ca="1">IFERROR(__xludf.DUMMYFUNCTION("""COMPUTED_VALUE"""),"")</f>
        <v/>
      </c>
      <c r="M8" s="9" t="str">
        <f ca="1">IFERROR(__xludf.DUMMYFUNCTION("""COMPUTED_VALUE"""),"")</f>
        <v/>
      </c>
      <c r="N8" s="9" t="str">
        <f ca="1">IFERROR(__xludf.DUMMYFUNCTION("""COMPUTED_VALUE"""),"")</f>
        <v/>
      </c>
      <c r="O8" s="9" t="str">
        <f ca="1">IFERROR(__xludf.DUMMYFUNCTION("""COMPUTED_VALUE"""),"")</f>
        <v/>
      </c>
      <c r="P8" s="9"/>
      <c r="Q8" s="53" t="str">
        <f t="shared" ca="1" si="0"/>
        <v/>
      </c>
      <c r="R8" s="11" t="str">
        <f t="shared" ca="1" si="1"/>
        <v/>
      </c>
      <c r="S8" s="11"/>
      <c r="T8" s="11"/>
      <c r="U8" s="11" t="str">
        <f t="shared" ca="1" si="2"/>
        <v/>
      </c>
      <c r="V8" s="18"/>
      <c r="W8" s="14" t="str">
        <f t="shared" ca="1" si="3"/>
        <v>Kém</v>
      </c>
    </row>
    <row r="9" spans="1:23">
      <c r="A9" s="19">
        <f ca="1">IFERROR(__xludf.DUMMYFUNCTION("""COMPUTED_VALUE"""),7)</f>
        <v>7</v>
      </c>
      <c r="B9" s="7" t="str">
        <f ca="1">IFERROR(__xludf.DUMMYFUNCTION("""COMPUTED_VALUE"""),"Đặng Phạm Tùng")</f>
        <v>Đặng Phạm Tùng</v>
      </c>
      <c r="C9" s="8" t="str">
        <f ca="1">IFERROR(__xludf.DUMMYFUNCTION("""COMPUTED_VALUE"""),"Dương")</f>
        <v>Dương</v>
      </c>
      <c r="D9" s="9" t="str">
        <f ca="1">IFERROR(__xludf.DUMMYFUNCTION("""COMPUTED_VALUE"""),"")</f>
        <v/>
      </c>
      <c r="E9" s="9" t="str">
        <f ca="1">IFERROR(__xludf.DUMMYFUNCTION("""COMPUTED_VALUE"""),"")</f>
        <v/>
      </c>
      <c r="F9" s="9" t="str">
        <f ca="1">IFERROR(__xludf.DUMMYFUNCTION("""COMPUTED_VALUE"""),"")</f>
        <v/>
      </c>
      <c r="G9" s="9" t="str">
        <f ca="1">IFERROR(__xludf.DUMMYFUNCTION("""COMPUTED_VALUE"""),"")</f>
        <v/>
      </c>
      <c r="H9" s="9" t="str">
        <f ca="1">IFERROR(__xludf.DUMMYFUNCTION("""COMPUTED_VALUE"""),"")</f>
        <v/>
      </c>
      <c r="I9" s="9" t="str">
        <f ca="1">IFERROR(__xludf.DUMMYFUNCTION("""COMPUTED_VALUE"""),"")</f>
        <v/>
      </c>
      <c r="J9" s="9" t="str">
        <f ca="1">IFERROR(__xludf.DUMMYFUNCTION("""COMPUTED_VALUE"""),"")</f>
        <v/>
      </c>
      <c r="K9" s="9" t="str">
        <f ca="1">IFERROR(__xludf.DUMMYFUNCTION("""COMPUTED_VALUE"""),"")</f>
        <v/>
      </c>
      <c r="L9" s="9" t="str">
        <f ca="1">IFERROR(__xludf.DUMMYFUNCTION("""COMPUTED_VALUE"""),"")</f>
        <v/>
      </c>
      <c r="M9" s="9" t="str">
        <f ca="1">IFERROR(__xludf.DUMMYFUNCTION("""COMPUTED_VALUE"""),"")</f>
        <v/>
      </c>
      <c r="N9" s="9" t="str">
        <f ca="1">IFERROR(__xludf.DUMMYFUNCTION("""COMPUTED_VALUE"""),"")</f>
        <v/>
      </c>
      <c r="O9" s="9" t="str">
        <f ca="1">IFERROR(__xludf.DUMMYFUNCTION("""COMPUTED_VALUE"""),"")</f>
        <v/>
      </c>
      <c r="P9" s="9"/>
      <c r="Q9" s="53" t="str">
        <f t="shared" ca="1" si="0"/>
        <v/>
      </c>
      <c r="R9" s="11" t="str">
        <f t="shared" ca="1" si="1"/>
        <v/>
      </c>
      <c r="S9" s="11"/>
      <c r="T9" s="11"/>
      <c r="U9" s="11" t="str">
        <f t="shared" ca="1" si="2"/>
        <v/>
      </c>
      <c r="V9" s="18"/>
      <c r="W9" s="14" t="str">
        <f t="shared" ca="1" si="3"/>
        <v>Kém</v>
      </c>
    </row>
    <row r="10" spans="1:23">
      <c r="A10" s="15">
        <f ca="1">IFERROR(__xludf.DUMMYFUNCTION("""COMPUTED_VALUE"""),8)</f>
        <v>8</v>
      </c>
      <c r="B10" s="16" t="str">
        <f ca="1">IFERROR(__xludf.DUMMYFUNCTION("""COMPUTED_VALUE"""),"Nguyễn Ngọc Khánh")</f>
        <v>Nguyễn Ngọc Khánh</v>
      </c>
      <c r="C10" s="17" t="str">
        <f ca="1">IFERROR(__xludf.DUMMYFUNCTION("""COMPUTED_VALUE"""),"Đan")</f>
        <v>Đan</v>
      </c>
      <c r="D10" s="9" t="str">
        <f ca="1">IFERROR(__xludf.DUMMYFUNCTION("""COMPUTED_VALUE"""),"")</f>
        <v/>
      </c>
      <c r="E10" s="9" t="str">
        <f ca="1">IFERROR(__xludf.DUMMYFUNCTION("""COMPUTED_VALUE"""),"")</f>
        <v/>
      </c>
      <c r="F10" s="9" t="str">
        <f ca="1">IFERROR(__xludf.DUMMYFUNCTION("""COMPUTED_VALUE"""),"")</f>
        <v/>
      </c>
      <c r="G10" s="9" t="str">
        <f ca="1">IFERROR(__xludf.DUMMYFUNCTION("""COMPUTED_VALUE"""),"")</f>
        <v/>
      </c>
      <c r="H10" s="9" t="str">
        <f ca="1">IFERROR(__xludf.DUMMYFUNCTION("""COMPUTED_VALUE"""),"")</f>
        <v/>
      </c>
      <c r="I10" s="9" t="str">
        <f ca="1">IFERROR(__xludf.DUMMYFUNCTION("""COMPUTED_VALUE"""),"")</f>
        <v/>
      </c>
      <c r="J10" s="9" t="str">
        <f ca="1">IFERROR(__xludf.DUMMYFUNCTION("""COMPUTED_VALUE"""),"")</f>
        <v/>
      </c>
      <c r="K10" s="9" t="str">
        <f ca="1">IFERROR(__xludf.DUMMYFUNCTION("""COMPUTED_VALUE"""),"")</f>
        <v/>
      </c>
      <c r="L10" s="9" t="str">
        <f ca="1">IFERROR(__xludf.DUMMYFUNCTION("""COMPUTED_VALUE"""),"")</f>
        <v/>
      </c>
      <c r="M10" s="9" t="str">
        <f ca="1">IFERROR(__xludf.DUMMYFUNCTION("""COMPUTED_VALUE"""),"")</f>
        <v/>
      </c>
      <c r="N10" s="9" t="str">
        <f ca="1">IFERROR(__xludf.DUMMYFUNCTION("""COMPUTED_VALUE"""),"")</f>
        <v/>
      </c>
      <c r="O10" s="9" t="str">
        <f ca="1">IFERROR(__xludf.DUMMYFUNCTION("""COMPUTED_VALUE"""),"")</f>
        <v/>
      </c>
      <c r="P10" s="9"/>
      <c r="Q10" s="53" t="str">
        <f t="shared" ca="1" si="0"/>
        <v/>
      </c>
      <c r="R10" s="11" t="str">
        <f t="shared" ca="1" si="1"/>
        <v/>
      </c>
      <c r="S10" s="11"/>
      <c r="T10" s="11"/>
      <c r="U10" s="11" t="str">
        <f t="shared" ca="1" si="2"/>
        <v/>
      </c>
      <c r="V10" s="18"/>
      <c r="W10" s="14" t="str">
        <f t="shared" ca="1" si="3"/>
        <v>Kém</v>
      </c>
    </row>
    <row r="11" spans="1:23">
      <c r="A11" s="19">
        <f ca="1">IFERROR(__xludf.DUMMYFUNCTION("""COMPUTED_VALUE"""),9)</f>
        <v>9</v>
      </c>
      <c r="B11" s="7" t="str">
        <f ca="1">IFERROR(__xludf.DUMMYFUNCTION("""COMPUTED_VALUE"""),"Trần Viết Chí")</f>
        <v>Trần Viết Chí</v>
      </c>
      <c r="C11" s="8" t="str">
        <f ca="1">IFERROR(__xludf.DUMMYFUNCTION("""COMPUTED_VALUE"""),"Đạt")</f>
        <v>Đạt</v>
      </c>
      <c r="D11" s="9" t="str">
        <f ca="1">IFERROR(__xludf.DUMMYFUNCTION("""COMPUTED_VALUE"""),"")</f>
        <v/>
      </c>
      <c r="E11" s="9" t="str">
        <f ca="1">IFERROR(__xludf.DUMMYFUNCTION("""COMPUTED_VALUE"""),"")</f>
        <v/>
      </c>
      <c r="F11" s="9" t="str">
        <f ca="1">IFERROR(__xludf.DUMMYFUNCTION("""COMPUTED_VALUE"""),"")</f>
        <v/>
      </c>
      <c r="G11" s="9" t="str">
        <f ca="1">IFERROR(__xludf.DUMMYFUNCTION("""COMPUTED_VALUE"""),"")</f>
        <v/>
      </c>
      <c r="H11" s="9" t="str">
        <f ca="1">IFERROR(__xludf.DUMMYFUNCTION("""COMPUTED_VALUE"""),"")</f>
        <v/>
      </c>
      <c r="I11" s="9" t="str">
        <f ca="1">IFERROR(__xludf.DUMMYFUNCTION("""COMPUTED_VALUE"""),"")</f>
        <v/>
      </c>
      <c r="J11" s="9" t="str">
        <f ca="1">IFERROR(__xludf.DUMMYFUNCTION("""COMPUTED_VALUE"""),"")</f>
        <v/>
      </c>
      <c r="K11" s="9" t="str">
        <f ca="1">IFERROR(__xludf.DUMMYFUNCTION("""COMPUTED_VALUE"""),"")</f>
        <v/>
      </c>
      <c r="L11" s="9" t="str">
        <f ca="1">IFERROR(__xludf.DUMMYFUNCTION("""COMPUTED_VALUE"""),"")</f>
        <v/>
      </c>
      <c r="M11" s="9" t="str">
        <f ca="1">IFERROR(__xludf.DUMMYFUNCTION("""COMPUTED_VALUE"""),"")</f>
        <v/>
      </c>
      <c r="N11" s="9" t="str">
        <f ca="1">IFERROR(__xludf.DUMMYFUNCTION("""COMPUTED_VALUE"""),"")</f>
        <v/>
      </c>
      <c r="O11" s="9" t="str">
        <f ca="1">IFERROR(__xludf.DUMMYFUNCTION("""COMPUTED_VALUE"""),"")</f>
        <v/>
      </c>
      <c r="P11" s="9"/>
      <c r="Q11" s="53" t="str">
        <f t="shared" ca="1" si="0"/>
        <v/>
      </c>
      <c r="R11" s="11" t="str">
        <f t="shared" ca="1" si="1"/>
        <v/>
      </c>
      <c r="S11" s="11"/>
      <c r="T11" s="11"/>
      <c r="U11" s="11" t="str">
        <f t="shared" ca="1" si="2"/>
        <v/>
      </c>
      <c r="V11" s="18"/>
      <c r="W11" s="14" t="str">
        <f t="shared" ca="1" si="3"/>
        <v>Kém</v>
      </c>
    </row>
    <row r="12" spans="1:23">
      <c r="A12" s="15">
        <f ca="1">IFERROR(__xludf.DUMMYFUNCTION("""COMPUTED_VALUE"""),10)</f>
        <v>10</v>
      </c>
      <c r="B12" s="16" t="str">
        <f ca="1">IFERROR(__xludf.DUMMYFUNCTION("""COMPUTED_VALUE"""),"Võ Hoàng Tuấn")</f>
        <v>Võ Hoàng Tuấn</v>
      </c>
      <c r="C12" s="17" t="str">
        <f ca="1">IFERROR(__xludf.DUMMYFUNCTION("""COMPUTED_VALUE"""),"Đạt")</f>
        <v>Đạt</v>
      </c>
      <c r="D12" s="9" t="str">
        <f ca="1">IFERROR(__xludf.DUMMYFUNCTION("""COMPUTED_VALUE"""),"")</f>
        <v/>
      </c>
      <c r="E12" s="9" t="str">
        <f ca="1">IFERROR(__xludf.DUMMYFUNCTION("""COMPUTED_VALUE"""),"")</f>
        <v/>
      </c>
      <c r="F12" s="9" t="str">
        <f ca="1">IFERROR(__xludf.DUMMYFUNCTION("""COMPUTED_VALUE"""),"")</f>
        <v/>
      </c>
      <c r="G12" s="9" t="str">
        <f ca="1">IFERROR(__xludf.DUMMYFUNCTION("""COMPUTED_VALUE"""),"")</f>
        <v/>
      </c>
      <c r="H12" s="9" t="str">
        <f ca="1">IFERROR(__xludf.DUMMYFUNCTION("""COMPUTED_VALUE"""),"")</f>
        <v/>
      </c>
      <c r="I12" s="9" t="str">
        <f ca="1">IFERROR(__xludf.DUMMYFUNCTION("""COMPUTED_VALUE"""),"")</f>
        <v/>
      </c>
      <c r="J12" s="9" t="str">
        <f ca="1">IFERROR(__xludf.DUMMYFUNCTION("""COMPUTED_VALUE"""),"")</f>
        <v/>
      </c>
      <c r="K12" s="9" t="str">
        <f ca="1">IFERROR(__xludf.DUMMYFUNCTION("""COMPUTED_VALUE"""),"")</f>
        <v/>
      </c>
      <c r="L12" s="9" t="str">
        <f ca="1">IFERROR(__xludf.DUMMYFUNCTION("""COMPUTED_VALUE"""),"")</f>
        <v/>
      </c>
      <c r="M12" s="9" t="str">
        <f ca="1">IFERROR(__xludf.DUMMYFUNCTION("""COMPUTED_VALUE"""),"")</f>
        <v/>
      </c>
      <c r="N12" s="9" t="str">
        <f ca="1">IFERROR(__xludf.DUMMYFUNCTION("""COMPUTED_VALUE"""),"")</f>
        <v/>
      </c>
      <c r="O12" s="9" t="str">
        <f ca="1">IFERROR(__xludf.DUMMYFUNCTION("""COMPUTED_VALUE"""),"")</f>
        <v/>
      </c>
      <c r="P12" s="9"/>
      <c r="Q12" s="53" t="str">
        <f t="shared" ca="1" si="0"/>
        <v/>
      </c>
      <c r="R12" s="11" t="str">
        <f t="shared" ca="1" si="1"/>
        <v/>
      </c>
      <c r="S12" s="11"/>
      <c r="T12" s="11"/>
      <c r="U12" s="11" t="str">
        <f t="shared" ca="1" si="2"/>
        <v/>
      </c>
      <c r="V12" s="18"/>
      <c r="W12" s="14" t="str">
        <f t="shared" ca="1" si="3"/>
        <v>Kém</v>
      </c>
    </row>
    <row r="13" spans="1:23">
      <c r="A13" s="19">
        <f ca="1">IFERROR(__xludf.DUMMYFUNCTION("""COMPUTED_VALUE"""),11)</f>
        <v>11</v>
      </c>
      <c r="B13" s="7" t="str">
        <f ca="1">IFERROR(__xludf.DUMMYFUNCTION("""COMPUTED_VALUE"""),"Nguyễn Trần Trung")</f>
        <v>Nguyễn Trần Trung</v>
      </c>
      <c r="C13" s="8" t="str">
        <f ca="1">IFERROR(__xludf.DUMMYFUNCTION("""COMPUTED_VALUE"""),"Hiếu")</f>
        <v>Hiếu</v>
      </c>
      <c r="D13" s="9" t="str">
        <f ca="1">IFERROR(__xludf.DUMMYFUNCTION("""COMPUTED_VALUE"""),"")</f>
        <v/>
      </c>
      <c r="E13" s="9" t="str">
        <f ca="1">IFERROR(__xludf.DUMMYFUNCTION("""COMPUTED_VALUE"""),"")</f>
        <v/>
      </c>
      <c r="F13" s="9" t="str">
        <f ca="1">IFERROR(__xludf.DUMMYFUNCTION("""COMPUTED_VALUE"""),"")</f>
        <v/>
      </c>
      <c r="G13" s="9" t="str">
        <f ca="1">IFERROR(__xludf.DUMMYFUNCTION("""COMPUTED_VALUE"""),"")</f>
        <v/>
      </c>
      <c r="H13" s="9" t="str">
        <f ca="1">IFERROR(__xludf.DUMMYFUNCTION("""COMPUTED_VALUE"""),"")</f>
        <v/>
      </c>
      <c r="I13" s="9" t="str">
        <f ca="1">IFERROR(__xludf.DUMMYFUNCTION("""COMPUTED_VALUE"""),"")</f>
        <v/>
      </c>
      <c r="J13" s="9" t="str">
        <f ca="1">IFERROR(__xludf.DUMMYFUNCTION("""COMPUTED_VALUE"""),"")</f>
        <v/>
      </c>
      <c r="K13" s="9" t="str">
        <f ca="1">IFERROR(__xludf.DUMMYFUNCTION("""COMPUTED_VALUE"""),"")</f>
        <v/>
      </c>
      <c r="L13" s="9" t="str">
        <f ca="1">IFERROR(__xludf.DUMMYFUNCTION("""COMPUTED_VALUE"""),"")</f>
        <v/>
      </c>
      <c r="M13" s="9" t="str">
        <f ca="1">IFERROR(__xludf.DUMMYFUNCTION("""COMPUTED_VALUE"""),"")</f>
        <v/>
      </c>
      <c r="N13" s="9" t="str">
        <f ca="1">IFERROR(__xludf.DUMMYFUNCTION("""COMPUTED_VALUE"""),"")</f>
        <v/>
      </c>
      <c r="O13" s="9" t="str">
        <f ca="1">IFERROR(__xludf.DUMMYFUNCTION("""COMPUTED_VALUE"""),"")</f>
        <v/>
      </c>
      <c r="P13" s="9"/>
      <c r="Q13" s="53" t="str">
        <f t="shared" ca="1" si="0"/>
        <v/>
      </c>
      <c r="R13" s="11" t="str">
        <f t="shared" ca="1" si="1"/>
        <v/>
      </c>
      <c r="S13" s="11"/>
      <c r="T13" s="11"/>
      <c r="U13" s="11" t="str">
        <f t="shared" ca="1" si="2"/>
        <v/>
      </c>
      <c r="V13" s="18"/>
      <c r="W13" s="14" t="str">
        <f t="shared" ca="1" si="3"/>
        <v>Kém</v>
      </c>
    </row>
    <row r="14" spans="1:23">
      <c r="A14" s="15">
        <f ca="1">IFERROR(__xludf.DUMMYFUNCTION("""COMPUTED_VALUE"""),12)</f>
        <v>12</v>
      </c>
      <c r="B14" s="16" t="str">
        <f ca="1">IFERROR(__xludf.DUMMYFUNCTION("""COMPUTED_VALUE"""),"Nguyễn Hoàng")</f>
        <v>Nguyễn Hoàng</v>
      </c>
      <c r="C14" s="17" t="str">
        <f ca="1">IFERROR(__xludf.DUMMYFUNCTION("""COMPUTED_VALUE"""),"Huy")</f>
        <v>Huy</v>
      </c>
      <c r="D14" s="9" t="str">
        <f ca="1">IFERROR(__xludf.DUMMYFUNCTION("""COMPUTED_VALUE"""),"")</f>
        <v/>
      </c>
      <c r="E14" s="9" t="str">
        <f ca="1">IFERROR(__xludf.DUMMYFUNCTION("""COMPUTED_VALUE"""),"")</f>
        <v/>
      </c>
      <c r="F14" s="9" t="str">
        <f ca="1">IFERROR(__xludf.DUMMYFUNCTION("""COMPUTED_VALUE"""),"")</f>
        <v/>
      </c>
      <c r="G14" s="9" t="str">
        <f ca="1">IFERROR(__xludf.DUMMYFUNCTION("""COMPUTED_VALUE"""),"")</f>
        <v/>
      </c>
      <c r="H14" s="9" t="str">
        <f ca="1">IFERROR(__xludf.DUMMYFUNCTION("""COMPUTED_VALUE"""),"")</f>
        <v/>
      </c>
      <c r="I14" s="9" t="str">
        <f ca="1">IFERROR(__xludf.DUMMYFUNCTION("""COMPUTED_VALUE"""),"")</f>
        <v/>
      </c>
      <c r="J14" s="9" t="str">
        <f ca="1">IFERROR(__xludf.DUMMYFUNCTION("""COMPUTED_VALUE"""),"")</f>
        <v/>
      </c>
      <c r="K14" s="9" t="str">
        <f ca="1">IFERROR(__xludf.DUMMYFUNCTION("""COMPUTED_VALUE"""),"")</f>
        <v/>
      </c>
      <c r="L14" s="9" t="str">
        <f ca="1">IFERROR(__xludf.DUMMYFUNCTION("""COMPUTED_VALUE"""),"")</f>
        <v/>
      </c>
      <c r="M14" s="9" t="str">
        <f ca="1">IFERROR(__xludf.DUMMYFUNCTION("""COMPUTED_VALUE"""),"")</f>
        <v/>
      </c>
      <c r="N14" s="9" t="str">
        <f ca="1">IFERROR(__xludf.DUMMYFUNCTION("""COMPUTED_VALUE"""),"")</f>
        <v/>
      </c>
      <c r="O14" s="9" t="str">
        <f ca="1">IFERROR(__xludf.DUMMYFUNCTION("""COMPUTED_VALUE"""),"")</f>
        <v/>
      </c>
      <c r="P14" s="9"/>
      <c r="Q14" s="53" t="str">
        <f t="shared" ca="1" si="0"/>
        <v/>
      </c>
      <c r="R14" s="11" t="str">
        <f t="shared" ca="1" si="1"/>
        <v/>
      </c>
      <c r="S14" s="11"/>
      <c r="T14" s="11"/>
      <c r="U14" s="11" t="str">
        <f t="shared" ca="1" si="2"/>
        <v/>
      </c>
      <c r="V14" s="18"/>
      <c r="W14" s="14" t="str">
        <f t="shared" ca="1" si="3"/>
        <v>Kém</v>
      </c>
    </row>
    <row r="15" spans="1:23">
      <c r="A15" s="19">
        <f ca="1">IFERROR(__xludf.DUMMYFUNCTION("""COMPUTED_VALUE"""),13)</f>
        <v>13</v>
      </c>
      <c r="B15" s="7" t="str">
        <f ca="1">IFERROR(__xludf.DUMMYFUNCTION("""COMPUTED_VALUE"""),"Trần Quang")</f>
        <v>Trần Quang</v>
      </c>
      <c r="C15" s="8" t="str">
        <f ca="1">IFERROR(__xludf.DUMMYFUNCTION("""COMPUTED_VALUE"""),"Huy")</f>
        <v>Huy</v>
      </c>
      <c r="D15" s="9" t="str">
        <f ca="1">IFERROR(__xludf.DUMMYFUNCTION("""COMPUTED_VALUE"""),"")</f>
        <v/>
      </c>
      <c r="E15" s="9" t="str">
        <f ca="1">IFERROR(__xludf.DUMMYFUNCTION("""COMPUTED_VALUE"""),"")</f>
        <v/>
      </c>
      <c r="F15" s="9" t="str">
        <f ca="1">IFERROR(__xludf.DUMMYFUNCTION("""COMPUTED_VALUE"""),"")</f>
        <v/>
      </c>
      <c r="G15" s="9" t="str">
        <f ca="1">IFERROR(__xludf.DUMMYFUNCTION("""COMPUTED_VALUE"""),"")</f>
        <v/>
      </c>
      <c r="H15" s="9" t="str">
        <f ca="1">IFERROR(__xludf.DUMMYFUNCTION("""COMPUTED_VALUE"""),"")</f>
        <v/>
      </c>
      <c r="I15" s="9" t="str">
        <f ca="1">IFERROR(__xludf.DUMMYFUNCTION("""COMPUTED_VALUE"""),"")</f>
        <v/>
      </c>
      <c r="J15" s="9" t="str">
        <f ca="1">IFERROR(__xludf.DUMMYFUNCTION("""COMPUTED_VALUE"""),"")</f>
        <v/>
      </c>
      <c r="K15" s="9" t="str">
        <f ca="1">IFERROR(__xludf.DUMMYFUNCTION("""COMPUTED_VALUE"""),"")</f>
        <v/>
      </c>
      <c r="L15" s="9" t="str">
        <f ca="1">IFERROR(__xludf.DUMMYFUNCTION("""COMPUTED_VALUE"""),"")</f>
        <v/>
      </c>
      <c r="M15" s="9" t="str">
        <f ca="1">IFERROR(__xludf.DUMMYFUNCTION("""COMPUTED_VALUE"""),"")</f>
        <v/>
      </c>
      <c r="N15" s="9" t="str">
        <f ca="1">IFERROR(__xludf.DUMMYFUNCTION("""COMPUTED_VALUE"""),"")</f>
        <v/>
      </c>
      <c r="O15" s="9" t="str">
        <f ca="1">IFERROR(__xludf.DUMMYFUNCTION("""COMPUTED_VALUE"""),"")</f>
        <v/>
      </c>
      <c r="P15" s="9"/>
      <c r="Q15" s="53" t="str">
        <f t="shared" ca="1" si="0"/>
        <v/>
      </c>
      <c r="R15" s="11" t="str">
        <f t="shared" ca="1" si="1"/>
        <v/>
      </c>
      <c r="S15" s="11"/>
      <c r="T15" s="11"/>
      <c r="U15" s="11" t="str">
        <f t="shared" ca="1" si="2"/>
        <v/>
      </c>
      <c r="V15" s="18"/>
      <c r="W15" s="14" t="str">
        <f t="shared" ca="1" si="3"/>
        <v>Kém</v>
      </c>
    </row>
    <row r="16" spans="1:23">
      <c r="A16" s="15">
        <f ca="1">IFERROR(__xludf.DUMMYFUNCTION("""COMPUTED_VALUE"""),14)</f>
        <v>14</v>
      </c>
      <c r="B16" s="16" t="str">
        <f ca="1">IFERROR(__xludf.DUMMYFUNCTION("""COMPUTED_VALUE"""),"Văn Quốc")</f>
        <v>Văn Quốc</v>
      </c>
      <c r="C16" s="17" t="str">
        <f ca="1">IFERROR(__xludf.DUMMYFUNCTION("""COMPUTED_VALUE"""),"Khánh")</f>
        <v>Khánh</v>
      </c>
      <c r="D16" s="9" t="str">
        <f ca="1">IFERROR(__xludf.DUMMYFUNCTION("""COMPUTED_VALUE"""),"")</f>
        <v/>
      </c>
      <c r="E16" s="9" t="str">
        <f ca="1">IFERROR(__xludf.DUMMYFUNCTION("""COMPUTED_VALUE"""),"")</f>
        <v/>
      </c>
      <c r="F16" s="9" t="str">
        <f ca="1">IFERROR(__xludf.DUMMYFUNCTION("""COMPUTED_VALUE"""),"")</f>
        <v/>
      </c>
      <c r="G16" s="9" t="str">
        <f ca="1">IFERROR(__xludf.DUMMYFUNCTION("""COMPUTED_VALUE"""),"")</f>
        <v/>
      </c>
      <c r="H16" s="9" t="str">
        <f ca="1">IFERROR(__xludf.DUMMYFUNCTION("""COMPUTED_VALUE"""),"")</f>
        <v/>
      </c>
      <c r="I16" s="9" t="str">
        <f ca="1">IFERROR(__xludf.DUMMYFUNCTION("""COMPUTED_VALUE"""),"")</f>
        <v/>
      </c>
      <c r="J16" s="9" t="str">
        <f ca="1">IFERROR(__xludf.DUMMYFUNCTION("""COMPUTED_VALUE"""),"")</f>
        <v/>
      </c>
      <c r="K16" s="9" t="str">
        <f ca="1">IFERROR(__xludf.DUMMYFUNCTION("""COMPUTED_VALUE"""),"")</f>
        <v/>
      </c>
      <c r="L16" s="9" t="str">
        <f ca="1">IFERROR(__xludf.DUMMYFUNCTION("""COMPUTED_VALUE"""),"")</f>
        <v/>
      </c>
      <c r="M16" s="9" t="str">
        <f ca="1">IFERROR(__xludf.DUMMYFUNCTION("""COMPUTED_VALUE"""),"")</f>
        <v/>
      </c>
      <c r="N16" s="9" t="str">
        <f ca="1">IFERROR(__xludf.DUMMYFUNCTION("""COMPUTED_VALUE"""),"")</f>
        <v/>
      </c>
      <c r="O16" s="9" t="str">
        <f ca="1">IFERROR(__xludf.DUMMYFUNCTION("""COMPUTED_VALUE"""),"")</f>
        <v/>
      </c>
      <c r="P16" s="9"/>
      <c r="Q16" s="53" t="str">
        <f t="shared" ca="1" si="0"/>
        <v/>
      </c>
      <c r="R16" s="11" t="str">
        <f t="shared" ca="1" si="1"/>
        <v/>
      </c>
      <c r="S16" s="11"/>
      <c r="T16" s="11"/>
      <c r="U16" s="11" t="str">
        <f t="shared" ca="1" si="2"/>
        <v/>
      </c>
      <c r="V16" s="18"/>
      <c r="W16" s="14" t="str">
        <f t="shared" ca="1" si="3"/>
        <v>Kém</v>
      </c>
    </row>
    <row r="17" spans="1:23">
      <c r="A17" s="19">
        <f ca="1">IFERROR(__xludf.DUMMYFUNCTION("""COMPUTED_VALUE"""),15)</f>
        <v>15</v>
      </c>
      <c r="B17" s="7" t="str">
        <f ca="1">IFERROR(__xludf.DUMMYFUNCTION("""COMPUTED_VALUE"""),"Tạ Nguyễn Quang")</f>
        <v>Tạ Nguyễn Quang</v>
      </c>
      <c r="C17" s="8" t="str">
        <f ca="1">IFERROR(__xludf.DUMMYFUNCTION("""COMPUTED_VALUE"""),"Khoa")</f>
        <v>Khoa</v>
      </c>
      <c r="D17" s="9" t="str">
        <f ca="1">IFERROR(__xludf.DUMMYFUNCTION("""COMPUTED_VALUE"""),"")</f>
        <v/>
      </c>
      <c r="E17" s="9" t="str">
        <f ca="1">IFERROR(__xludf.DUMMYFUNCTION("""COMPUTED_VALUE"""),"")</f>
        <v/>
      </c>
      <c r="F17" s="9" t="str">
        <f ca="1">IFERROR(__xludf.DUMMYFUNCTION("""COMPUTED_VALUE"""),"")</f>
        <v/>
      </c>
      <c r="G17" s="9" t="str">
        <f ca="1">IFERROR(__xludf.DUMMYFUNCTION("""COMPUTED_VALUE"""),"")</f>
        <v/>
      </c>
      <c r="H17" s="9" t="str">
        <f ca="1">IFERROR(__xludf.DUMMYFUNCTION("""COMPUTED_VALUE"""),"")</f>
        <v/>
      </c>
      <c r="I17" s="9" t="str">
        <f ca="1">IFERROR(__xludf.DUMMYFUNCTION("""COMPUTED_VALUE"""),"")</f>
        <v/>
      </c>
      <c r="J17" s="9" t="str">
        <f ca="1">IFERROR(__xludf.DUMMYFUNCTION("""COMPUTED_VALUE"""),"")</f>
        <v/>
      </c>
      <c r="K17" s="9" t="str">
        <f ca="1">IFERROR(__xludf.DUMMYFUNCTION("""COMPUTED_VALUE"""),"")</f>
        <v/>
      </c>
      <c r="L17" s="9" t="str">
        <f ca="1">IFERROR(__xludf.DUMMYFUNCTION("""COMPUTED_VALUE"""),"")</f>
        <v/>
      </c>
      <c r="M17" s="9" t="str">
        <f ca="1">IFERROR(__xludf.DUMMYFUNCTION("""COMPUTED_VALUE"""),"")</f>
        <v/>
      </c>
      <c r="N17" s="9" t="str">
        <f ca="1">IFERROR(__xludf.DUMMYFUNCTION("""COMPUTED_VALUE"""),"")</f>
        <v/>
      </c>
      <c r="O17" s="9" t="str">
        <f ca="1">IFERROR(__xludf.DUMMYFUNCTION("""COMPUTED_VALUE"""),"")</f>
        <v/>
      </c>
      <c r="P17" s="9"/>
      <c r="Q17" s="53" t="str">
        <f t="shared" ca="1" si="0"/>
        <v/>
      </c>
      <c r="R17" s="11" t="str">
        <f t="shared" ca="1" si="1"/>
        <v/>
      </c>
      <c r="S17" s="11"/>
      <c r="T17" s="11"/>
      <c r="U17" s="11" t="str">
        <f t="shared" ca="1" si="2"/>
        <v/>
      </c>
      <c r="V17" s="18"/>
      <c r="W17" s="14" t="str">
        <f t="shared" ca="1" si="3"/>
        <v>Kém</v>
      </c>
    </row>
    <row r="18" spans="1:23">
      <c r="A18" s="15">
        <f ca="1">IFERROR(__xludf.DUMMYFUNCTION("""COMPUTED_VALUE"""),16)</f>
        <v>16</v>
      </c>
      <c r="B18" s="16" t="str">
        <f ca="1">IFERROR(__xludf.DUMMYFUNCTION("""COMPUTED_VALUE"""),"Tạ Nguyễn Vũ")</f>
        <v>Tạ Nguyễn Vũ</v>
      </c>
      <c r="C18" s="17" t="str">
        <f ca="1">IFERROR(__xludf.DUMMYFUNCTION("""COMPUTED_VALUE"""),"Khoa")</f>
        <v>Khoa</v>
      </c>
      <c r="D18" s="9" t="str">
        <f ca="1">IFERROR(__xludf.DUMMYFUNCTION("""COMPUTED_VALUE"""),"")</f>
        <v/>
      </c>
      <c r="E18" s="9" t="str">
        <f ca="1">IFERROR(__xludf.DUMMYFUNCTION("""COMPUTED_VALUE"""),"")</f>
        <v/>
      </c>
      <c r="F18" s="9" t="str">
        <f ca="1">IFERROR(__xludf.DUMMYFUNCTION("""COMPUTED_VALUE"""),"")</f>
        <v/>
      </c>
      <c r="G18" s="9" t="str">
        <f ca="1">IFERROR(__xludf.DUMMYFUNCTION("""COMPUTED_VALUE"""),"")</f>
        <v/>
      </c>
      <c r="H18" s="9" t="str">
        <f ca="1">IFERROR(__xludf.DUMMYFUNCTION("""COMPUTED_VALUE"""),"")</f>
        <v/>
      </c>
      <c r="I18" s="9" t="str">
        <f ca="1">IFERROR(__xludf.DUMMYFUNCTION("""COMPUTED_VALUE"""),"")</f>
        <v/>
      </c>
      <c r="J18" s="9" t="str">
        <f ca="1">IFERROR(__xludf.DUMMYFUNCTION("""COMPUTED_VALUE"""),"")</f>
        <v/>
      </c>
      <c r="K18" s="9" t="str">
        <f ca="1">IFERROR(__xludf.DUMMYFUNCTION("""COMPUTED_VALUE"""),"")</f>
        <v/>
      </c>
      <c r="L18" s="9" t="str">
        <f ca="1">IFERROR(__xludf.DUMMYFUNCTION("""COMPUTED_VALUE"""),"")</f>
        <v/>
      </c>
      <c r="M18" s="9" t="str">
        <f ca="1">IFERROR(__xludf.DUMMYFUNCTION("""COMPUTED_VALUE"""),"")</f>
        <v/>
      </c>
      <c r="N18" s="9" t="str">
        <f ca="1">IFERROR(__xludf.DUMMYFUNCTION("""COMPUTED_VALUE"""),"")</f>
        <v/>
      </c>
      <c r="O18" s="9" t="str">
        <f ca="1">IFERROR(__xludf.DUMMYFUNCTION("""COMPUTED_VALUE"""),"")</f>
        <v/>
      </c>
      <c r="P18" s="9"/>
      <c r="Q18" s="53" t="str">
        <f t="shared" ca="1" si="0"/>
        <v/>
      </c>
      <c r="R18" s="11" t="str">
        <f t="shared" ca="1" si="1"/>
        <v/>
      </c>
      <c r="S18" s="11"/>
      <c r="T18" s="11"/>
      <c r="U18" s="11" t="str">
        <f t="shared" ca="1" si="2"/>
        <v/>
      </c>
      <c r="V18" s="18"/>
      <c r="W18" s="14" t="str">
        <f t="shared" ca="1" si="3"/>
        <v>Kém</v>
      </c>
    </row>
    <row r="19" spans="1:23">
      <c r="A19" s="19">
        <f ca="1">IFERROR(__xludf.DUMMYFUNCTION("""COMPUTED_VALUE"""),17)</f>
        <v>17</v>
      </c>
      <c r="B19" s="7" t="str">
        <f ca="1">IFERROR(__xludf.DUMMYFUNCTION("""COMPUTED_VALUE"""),"Ngô Nguyễn Anh")</f>
        <v>Ngô Nguyễn Anh</v>
      </c>
      <c r="C19" s="8" t="str">
        <f ca="1">IFERROR(__xludf.DUMMYFUNCTION("""COMPUTED_VALUE"""),"Khôi")</f>
        <v>Khôi</v>
      </c>
      <c r="D19" s="9" t="str">
        <f ca="1">IFERROR(__xludf.DUMMYFUNCTION("""COMPUTED_VALUE"""),"")</f>
        <v/>
      </c>
      <c r="E19" s="9" t="str">
        <f ca="1">IFERROR(__xludf.DUMMYFUNCTION("""COMPUTED_VALUE"""),"")</f>
        <v/>
      </c>
      <c r="F19" s="9" t="str">
        <f ca="1">IFERROR(__xludf.DUMMYFUNCTION("""COMPUTED_VALUE"""),"")</f>
        <v/>
      </c>
      <c r="G19" s="9" t="str">
        <f ca="1">IFERROR(__xludf.DUMMYFUNCTION("""COMPUTED_VALUE"""),"")</f>
        <v/>
      </c>
      <c r="H19" s="9" t="str">
        <f ca="1">IFERROR(__xludf.DUMMYFUNCTION("""COMPUTED_VALUE"""),"")</f>
        <v/>
      </c>
      <c r="I19" s="9" t="str">
        <f ca="1">IFERROR(__xludf.DUMMYFUNCTION("""COMPUTED_VALUE"""),"")</f>
        <v/>
      </c>
      <c r="J19" s="9" t="str">
        <f ca="1">IFERROR(__xludf.DUMMYFUNCTION("""COMPUTED_VALUE"""),"")</f>
        <v/>
      </c>
      <c r="K19" s="9" t="str">
        <f ca="1">IFERROR(__xludf.DUMMYFUNCTION("""COMPUTED_VALUE"""),"")</f>
        <v/>
      </c>
      <c r="L19" s="9" t="str">
        <f ca="1">IFERROR(__xludf.DUMMYFUNCTION("""COMPUTED_VALUE"""),"")</f>
        <v/>
      </c>
      <c r="M19" s="9" t="str">
        <f ca="1">IFERROR(__xludf.DUMMYFUNCTION("""COMPUTED_VALUE"""),"")</f>
        <v/>
      </c>
      <c r="N19" s="9" t="str">
        <f ca="1">IFERROR(__xludf.DUMMYFUNCTION("""COMPUTED_VALUE"""),"")</f>
        <v/>
      </c>
      <c r="O19" s="9" t="str">
        <f ca="1">IFERROR(__xludf.DUMMYFUNCTION("""COMPUTED_VALUE"""),"")</f>
        <v/>
      </c>
      <c r="P19" s="9"/>
      <c r="Q19" s="53" t="str">
        <f t="shared" ca="1" si="0"/>
        <v/>
      </c>
      <c r="R19" s="11" t="str">
        <f t="shared" ca="1" si="1"/>
        <v/>
      </c>
      <c r="S19" s="11"/>
      <c r="T19" s="11"/>
      <c r="U19" s="11" t="str">
        <f t="shared" ca="1" si="2"/>
        <v/>
      </c>
      <c r="V19" s="18"/>
      <c r="W19" s="14" t="str">
        <f t="shared" ca="1" si="3"/>
        <v>Kém</v>
      </c>
    </row>
    <row r="20" spans="1:23">
      <c r="A20" s="15">
        <f ca="1">IFERROR(__xludf.DUMMYFUNCTION("""COMPUTED_VALUE"""),18)</f>
        <v>18</v>
      </c>
      <c r="B20" s="16" t="str">
        <f ca="1">IFERROR(__xludf.DUMMYFUNCTION("""COMPUTED_VALUE"""),"Đặng Trung")</f>
        <v>Đặng Trung</v>
      </c>
      <c r="C20" s="17" t="str">
        <f ca="1">IFERROR(__xludf.DUMMYFUNCTION("""COMPUTED_VALUE"""),"Kiên")</f>
        <v>Kiên</v>
      </c>
      <c r="D20" s="9" t="str">
        <f ca="1">IFERROR(__xludf.DUMMYFUNCTION("""COMPUTED_VALUE"""),"")</f>
        <v/>
      </c>
      <c r="E20" s="9" t="str">
        <f ca="1">IFERROR(__xludf.DUMMYFUNCTION("""COMPUTED_VALUE"""),"")</f>
        <v/>
      </c>
      <c r="F20" s="9" t="str">
        <f ca="1">IFERROR(__xludf.DUMMYFUNCTION("""COMPUTED_VALUE"""),"")</f>
        <v/>
      </c>
      <c r="G20" s="9" t="str">
        <f ca="1">IFERROR(__xludf.DUMMYFUNCTION("""COMPUTED_VALUE"""),"")</f>
        <v/>
      </c>
      <c r="H20" s="9" t="str">
        <f ca="1">IFERROR(__xludf.DUMMYFUNCTION("""COMPUTED_VALUE"""),"")</f>
        <v/>
      </c>
      <c r="I20" s="9" t="str">
        <f ca="1">IFERROR(__xludf.DUMMYFUNCTION("""COMPUTED_VALUE"""),"")</f>
        <v/>
      </c>
      <c r="J20" s="9" t="str">
        <f ca="1">IFERROR(__xludf.DUMMYFUNCTION("""COMPUTED_VALUE"""),"")</f>
        <v/>
      </c>
      <c r="K20" s="9" t="str">
        <f ca="1">IFERROR(__xludf.DUMMYFUNCTION("""COMPUTED_VALUE"""),"")</f>
        <v/>
      </c>
      <c r="L20" s="9" t="str">
        <f ca="1">IFERROR(__xludf.DUMMYFUNCTION("""COMPUTED_VALUE"""),"")</f>
        <v/>
      </c>
      <c r="M20" s="9" t="str">
        <f ca="1">IFERROR(__xludf.DUMMYFUNCTION("""COMPUTED_VALUE"""),"")</f>
        <v/>
      </c>
      <c r="N20" s="9" t="str">
        <f ca="1">IFERROR(__xludf.DUMMYFUNCTION("""COMPUTED_VALUE"""),"")</f>
        <v/>
      </c>
      <c r="O20" s="9" t="str">
        <f ca="1">IFERROR(__xludf.DUMMYFUNCTION("""COMPUTED_VALUE"""),"")</f>
        <v/>
      </c>
      <c r="P20" s="9"/>
      <c r="Q20" s="53" t="str">
        <f t="shared" ca="1" si="0"/>
        <v/>
      </c>
      <c r="R20" s="11" t="str">
        <f t="shared" ca="1" si="1"/>
        <v/>
      </c>
      <c r="S20" s="11"/>
      <c r="T20" s="11"/>
      <c r="U20" s="11" t="str">
        <f t="shared" ca="1" si="2"/>
        <v/>
      </c>
      <c r="V20" s="18"/>
      <c r="W20" s="14" t="str">
        <f t="shared" ca="1" si="3"/>
        <v>Kém</v>
      </c>
    </row>
    <row r="21" spans="1:23">
      <c r="A21" s="19">
        <f ca="1">IFERROR(__xludf.DUMMYFUNCTION("""COMPUTED_VALUE"""),19)</f>
        <v>19</v>
      </c>
      <c r="B21" s="7" t="str">
        <f ca="1">IFERROR(__xludf.DUMMYFUNCTION("""COMPUTED_VALUE"""),"Trần Cao Hoàng")</f>
        <v>Trần Cao Hoàng</v>
      </c>
      <c r="C21" s="8" t="str">
        <f ca="1">IFERROR(__xludf.DUMMYFUNCTION("""COMPUTED_VALUE"""),"Lộc")</f>
        <v>Lộc</v>
      </c>
      <c r="D21" s="9" t="str">
        <f ca="1">IFERROR(__xludf.DUMMYFUNCTION("""COMPUTED_VALUE"""),"")</f>
        <v/>
      </c>
      <c r="E21" s="9" t="str">
        <f ca="1">IFERROR(__xludf.DUMMYFUNCTION("""COMPUTED_VALUE"""),"")</f>
        <v/>
      </c>
      <c r="F21" s="9" t="str">
        <f ca="1">IFERROR(__xludf.DUMMYFUNCTION("""COMPUTED_VALUE"""),"")</f>
        <v/>
      </c>
      <c r="G21" s="9" t="str">
        <f ca="1">IFERROR(__xludf.DUMMYFUNCTION("""COMPUTED_VALUE"""),"")</f>
        <v/>
      </c>
      <c r="H21" s="9" t="str">
        <f ca="1">IFERROR(__xludf.DUMMYFUNCTION("""COMPUTED_VALUE"""),"")</f>
        <v/>
      </c>
      <c r="I21" s="9" t="str">
        <f ca="1">IFERROR(__xludf.DUMMYFUNCTION("""COMPUTED_VALUE"""),"")</f>
        <v/>
      </c>
      <c r="J21" s="9" t="str">
        <f ca="1">IFERROR(__xludf.DUMMYFUNCTION("""COMPUTED_VALUE"""),"")</f>
        <v/>
      </c>
      <c r="K21" s="9" t="str">
        <f ca="1">IFERROR(__xludf.DUMMYFUNCTION("""COMPUTED_VALUE"""),"")</f>
        <v/>
      </c>
      <c r="L21" s="9" t="str">
        <f ca="1">IFERROR(__xludf.DUMMYFUNCTION("""COMPUTED_VALUE"""),"")</f>
        <v/>
      </c>
      <c r="M21" s="9" t="str">
        <f ca="1">IFERROR(__xludf.DUMMYFUNCTION("""COMPUTED_VALUE"""),"")</f>
        <v/>
      </c>
      <c r="N21" s="9" t="str">
        <f ca="1">IFERROR(__xludf.DUMMYFUNCTION("""COMPUTED_VALUE"""),"")</f>
        <v/>
      </c>
      <c r="O21" s="9" t="str">
        <f ca="1">IFERROR(__xludf.DUMMYFUNCTION("""COMPUTED_VALUE"""),"")</f>
        <v/>
      </c>
      <c r="P21" s="9"/>
      <c r="Q21" s="53" t="str">
        <f t="shared" ca="1" si="0"/>
        <v/>
      </c>
      <c r="R21" s="11" t="str">
        <f t="shared" ca="1" si="1"/>
        <v/>
      </c>
      <c r="S21" s="11"/>
      <c r="T21" s="11"/>
      <c r="U21" s="11" t="str">
        <f t="shared" ca="1" si="2"/>
        <v/>
      </c>
      <c r="V21" s="18"/>
      <c r="W21" s="14" t="str">
        <f t="shared" ca="1" si="3"/>
        <v>Kém</v>
      </c>
    </row>
    <row r="22" spans="1:23">
      <c r="A22" s="15">
        <f ca="1">IFERROR(__xludf.DUMMYFUNCTION("""COMPUTED_VALUE"""),20)</f>
        <v>20</v>
      </c>
      <c r="B22" s="16" t="str">
        <f ca="1">IFERROR(__xludf.DUMMYFUNCTION("""COMPUTED_VALUE"""),"Nguyễn Ngọc")</f>
        <v>Nguyễn Ngọc</v>
      </c>
      <c r="C22" s="17" t="str">
        <f ca="1">IFERROR(__xludf.DUMMYFUNCTION("""COMPUTED_VALUE"""),"Nguyên")</f>
        <v>Nguyên</v>
      </c>
      <c r="D22" s="9" t="str">
        <f ca="1">IFERROR(__xludf.DUMMYFUNCTION("""COMPUTED_VALUE"""),"")</f>
        <v/>
      </c>
      <c r="E22" s="9" t="str">
        <f ca="1">IFERROR(__xludf.DUMMYFUNCTION("""COMPUTED_VALUE"""),"")</f>
        <v/>
      </c>
      <c r="F22" s="9" t="str">
        <f ca="1">IFERROR(__xludf.DUMMYFUNCTION("""COMPUTED_VALUE"""),"")</f>
        <v/>
      </c>
      <c r="G22" s="9" t="str">
        <f ca="1">IFERROR(__xludf.DUMMYFUNCTION("""COMPUTED_VALUE"""),"")</f>
        <v/>
      </c>
      <c r="H22" s="9" t="str">
        <f ca="1">IFERROR(__xludf.DUMMYFUNCTION("""COMPUTED_VALUE"""),"")</f>
        <v/>
      </c>
      <c r="I22" s="9" t="str">
        <f ca="1">IFERROR(__xludf.DUMMYFUNCTION("""COMPUTED_VALUE"""),"")</f>
        <v/>
      </c>
      <c r="J22" s="9" t="str">
        <f ca="1">IFERROR(__xludf.DUMMYFUNCTION("""COMPUTED_VALUE"""),"")</f>
        <v/>
      </c>
      <c r="K22" s="9" t="str">
        <f ca="1">IFERROR(__xludf.DUMMYFUNCTION("""COMPUTED_VALUE"""),"")</f>
        <v/>
      </c>
      <c r="L22" s="9" t="str">
        <f ca="1">IFERROR(__xludf.DUMMYFUNCTION("""COMPUTED_VALUE"""),"")</f>
        <v/>
      </c>
      <c r="M22" s="9" t="str">
        <f ca="1">IFERROR(__xludf.DUMMYFUNCTION("""COMPUTED_VALUE"""),"")</f>
        <v/>
      </c>
      <c r="N22" s="9" t="str">
        <f ca="1">IFERROR(__xludf.DUMMYFUNCTION("""COMPUTED_VALUE"""),"")</f>
        <v/>
      </c>
      <c r="O22" s="9" t="str">
        <f ca="1">IFERROR(__xludf.DUMMYFUNCTION("""COMPUTED_VALUE"""),"")</f>
        <v/>
      </c>
      <c r="P22" s="9"/>
      <c r="Q22" s="53" t="str">
        <f t="shared" ca="1" si="0"/>
        <v/>
      </c>
      <c r="R22" s="11" t="str">
        <f t="shared" ca="1" si="1"/>
        <v/>
      </c>
      <c r="S22" s="11"/>
      <c r="T22" s="11"/>
      <c r="U22" s="11" t="str">
        <f t="shared" ca="1" si="2"/>
        <v/>
      </c>
      <c r="V22" s="18"/>
      <c r="W22" s="14" t="str">
        <f t="shared" ca="1" si="3"/>
        <v>Kém</v>
      </c>
    </row>
    <row r="23" spans="1:23">
      <c r="A23" s="19">
        <f ca="1">IFERROR(__xludf.DUMMYFUNCTION("""COMPUTED_VALUE"""),21)</f>
        <v>21</v>
      </c>
      <c r="B23" s="7" t="str">
        <f ca="1">IFERROR(__xludf.DUMMYFUNCTION("""COMPUTED_VALUE"""),"Trương Quang")</f>
        <v>Trương Quang</v>
      </c>
      <c r="C23" s="8" t="str">
        <f ca="1">IFERROR(__xludf.DUMMYFUNCTION("""COMPUTED_VALUE"""),"Nhật")</f>
        <v>Nhật</v>
      </c>
      <c r="D23" s="9" t="str">
        <f ca="1">IFERROR(__xludf.DUMMYFUNCTION("""COMPUTED_VALUE"""),"")</f>
        <v/>
      </c>
      <c r="E23" s="9" t="str">
        <f ca="1">IFERROR(__xludf.DUMMYFUNCTION("""COMPUTED_VALUE"""),"")</f>
        <v/>
      </c>
      <c r="F23" s="9" t="str">
        <f ca="1">IFERROR(__xludf.DUMMYFUNCTION("""COMPUTED_VALUE"""),"")</f>
        <v/>
      </c>
      <c r="G23" s="9" t="str">
        <f ca="1">IFERROR(__xludf.DUMMYFUNCTION("""COMPUTED_VALUE"""),"")</f>
        <v/>
      </c>
      <c r="H23" s="9" t="str">
        <f ca="1">IFERROR(__xludf.DUMMYFUNCTION("""COMPUTED_VALUE"""),"")</f>
        <v/>
      </c>
      <c r="I23" s="9" t="str">
        <f ca="1">IFERROR(__xludf.DUMMYFUNCTION("""COMPUTED_VALUE"""),"")</f>
        <v/>
      </c>
      <c r="J23" s="9" t="str">
        <f ca="1">IFERROR(__xludf.DUMMYFUNCTION("""COMPUTED_VALUE"""),"")</f>
        <v/>
      </c>
      <c r="K23" s="9" t="str">
        <f ca="1">IFERROR(__xludf.DUMMYFUNCTION("""COMPUTED_VALUE"""),"")</f>
        <v/>
      </c>
      <c r="L23" s="9" t="str">
        <f ca="1">IFERROR(__xludf.DUMMYFUNCTION("""COMPUTED_VALUE"""),"")</f>
        <v/>
      </c>
      <c r="M23" s="9" t="str">
        <f ca="1">IFERROR(__xludf.DUMMYFUNCTION("""COMPUTED_VALUE"""),"")</f>
        <v/>
      </c>
      <c r="N23" s="9" t="str">
        <f ca="1">IFERROR(__xludf.DUMMYFUNCTION("""COMPUTED_VALUE"""),"")</f>
        <v/>
      </c>
      <c r="O23" s="9" t="str">
        <f ca="1">IFERROR(__xludf.DUMMYFUNCTION("""COMPUTED_VALUE"""),"")</f>
        <v/>
      </c>
      <c r="P23" s="9"/>
      <c r="Q23" s="53" t="str">
        <f t="shared" ca="1" si="0"/>
        <v/>
      </c>
      <c r="R23" s="11" t="str">
        <f t="shared" ca="1" si="1"/>
        <v/>
      </c>
      <c r="S23" s="11"/>
      <c r="T23" s="11"/>
      <c r="U23" s="11" t="str">
        <f t="shared" ca="1" si="2"/>
        <v/>
      </c>
      <c r="V23" s="18"/>
      <c r="W23" s="14" t="str">
        <f t="shared" ca="1" si="3"/>
        <v>Kém</v>
      </c>
    </row>
    <row r="24" spans="1:23">
      <c r="A24" s="15">
        <f ca="1">IFERROR(__xludf.DUMMYFUNCTION("""COMPUTED_VALUE"""),22)</f>
        <v>22</v>
      </c>
      <c r="B24" s="16" t="str">
        <f ca="1">IFERROR(__xludf.DUMMYFUNCTION("""COMPUTED_VALUE"""),"H ' Hoan")</f>
        <v>H ' Hoan</v>
      </c>
      <c r="C24" s="17" t="str">
        <f ca="1">IFERROR(__xludf.DUMMYFUNCTION("""COMPUTED_VALUE"""),"Niê")</f>
        <v>Niê</v>
      </c>
      <c r="D24" s="9" t="str">
        <f ca="1">IFERROR(__xludf.DUMMYFUNCTION("""COMPUTED_VALUE"""),"")</f>
        <v/>
      </c>
      <c r="E24" s="9" t="str">
        <f ca="1">IFERROR(__xludf.DUMMYFUNCTION("""COMPUTED_VALUE"""),"")</f>
        <v/>
      </c>
      <c r="F24" s="9" t="str">
        <f ca="1">IFERROR(__xludf.DUMMYFUNCTION("""COMPUTED_VALUE"""),"")</f>
        <v/>
      </c>
      <c r="G24" s="9" t="str">
        <f ca="1">IFERROR(__xludf.DUMMYFUNCTION("""COMPUTED_VALUE"""),"")</f>
        <v/>
      </c>
      <c r="H24" s="9" t="str">
        <f ca="1">IFERROR(__xludf.DUMMYFUNCTION("""COMPUTED_VALUE"""),"")</f>
        <v/>
      </c>
      <c r="I24" s="9" t="str">
        <f ca="1">IFERROR(__xludf.DUMMYFUNCTION("""COMPUTED_VALUE"""),"")</f>
        <v/>
      </c>
      <c r="J24" s="9" t="str">
        <f ca="1">IFERROR(__xludf.DUMMYFUNCTION("""COMPUTED_VALUE"""),"")</f>
        <v/>
      </c>
      <c r="K24" s="9" t="str">
        <f ca="1">IFERROR(__xludf.DUMMYFUNCTION("""COMPUTED_VALUE"""),"")</f>
        <v/>
      </c>
      <c r="L24" s="9" t="str">
        <f ca="1">IFERROR(__xludf.DUMMYFUNCTION("""COMPUTED_VALUE"""),"")</f>
        <v/>
      </c>
      <c r="M24" s="9" t="str">
        <f ca="1">IFERROR(__xludf.DUMMYFUNCTION("""COMPUTED_VALUE"""),"")</f>
        <v/>
      </c>
      <c r="N24" s="9" t="str">
        <f ca="1">IFERROR(__xludf.DUMMYFUNCTION("""COMPUTED_VALUE"""),"")</f>
        <v/>
      </c>
      <c r="O24" s="9" t="str">
        <f ca="1">IFERROR(__xludf.DUMMYFUNCTION("""COMPUTED_VALUE"""),"")</f>
        <v/>
      </c>
      <c r="P24" s="9"/>
      <c r="Q24" s="53" t="str">
        <f t="shared" ca="1" si="0"/>
        <v/>
      </c>
      <c r="R24" s="11" t="str">
        <f t="shared" ca="1" si="1"/>
        <v/>
      </c>
      <c r="S24" s="11"/>
      <c r="T24" s="11"/>
      <c r="U24" s="11" t="str">
        <f t="shared" ca="1" si="2"/>
        <v/>
      </c>
      <c r="V24" s="18"/>
      <c r="W24" s="14" t="str">
        <f t="shared" ca="1" si="3"/>
        <v>Kém</v>
      </c>
    </row>
    <row r="25" spans="1:23">
      <c r="A25" s="19">
        <f ca="1">IFERROR(__xludf.DUMMYFUNCTION("""COMPUTED_VALUE"""),23)</f>
        <v>23</v>
      </c>
      <c r="B25" s="7" t="str">
        <f ca="1">IFERROR(__xludf.DUMMYFUNCTION("""COMPUTED_VALUE"""),"Phạm Minh")</f>
        <v>Phạm Minh</v>
      </c>
      <c r="C25" s="8" t="str">
        <f ca="1">IFERROR(__xludf.DUMMYFUNCTION("""COMPUTED_VALUE"""),"Phát")</f>
        <v>Phát</v>
      </c>
      <c r="D25" s="9" t="str">
        <f ca="1">IFERROR(__xludf.DUMMYFUNCTION("""COMPUTED_VALUE"""),"")</f>
        <v/>
      </c>
      <c r="E25" s="9" t="str">
        <f ca="1">IFERROR(__xludf.DUMMYFUNCTION("""COMPUTED_VALUE"""),"")</f>
        <v/>
      </c>
      <c r="F25" s="9" t="str">
        <f ca="1">IFERROR(__xludf.DUMMYFUNCTION("""COMPUTED_VALUE"""),"")</f>
        <v/>
      </c>
      <c r="G25" s="9" t="str">
        <f ca="1">IFERROR(__xludf.DUMMYFUNCTION("""COMPUTED_VALUE"""),"")</f>
        <v/>
      </c>
      <c r="H25" s="9" t="str">
        <f ca="1">IFERROR(__xludf.DUMMYFUNCTION("""COMPUTED_VALUE"""),"")</f>
        <v/>
      </c>
      <c r="I25" s="9" t="str">
        <f ca="1">IFERROR(__xludf.DUMMYFUNCTION("""COMPUTED_VALUE"""),"")</f>
        <v/>
      </c>
      <c r="J25" s="9" t="str">
        <f ca="1">IFERROR(__xludf.DUMMYFUNCTION("""COMPUTED_VALUE"""),"")</f>
        <v/>
      </c>
      <c r="K25" s="9" t="str">
        <f ca="1">IFERROR(__xludf.DUMMYFUNCTION("""COMPUTED_VALUE"""),"")</f>
        <v/>
      </c>
      <c r="L25" s="9" t="str">
        <f ca="1">IFERROR(__xludf.DUMMYFUNCTION("""COMPUTED_VALUE"""),"")</f>
        <v/>
      </c>
      <c r="M25" s="9" t="str">
        <f ca="1">IFERROR(__xludf.DUMMYFUNCTION("""COMPUTED_VALUE"""),"")</f>
        <v/>
      </c>
      <c r="N25" s="9" t="str">
        <f ca="1">IFERROR(__xludf.DUMMYFUNCTION("""COMPUTED_VALUE"""),"")</f>
        <v/>
      </c>
      <c r="O25" s="9" t="str">
        <f ca="1">IFERROR(__xludf.DUMMYFUNCTION("""COMPUTED_VALUE"""),"")</f>
        <v/>
      </c>
      <c r="P25" s="9"/>
      <c r="Q25" s="53" t="str">
        <f t="shared" ca="1" si="0"/>
        <v/>
      </c>
      <c r="R25" s="11" t="str">
        <f t="shared" ca="1" si="1"/>
        <v/>
      </c>
      <c r="S25" s="11"/>
      <c r="T25" s="11"/>
      <c r="U25" s="11" t="str">
        <f t="shared" ca="1" si="2"/>
        <v/>
      </c>
      <c r="V25" s="18"/>
      <c r="W25" s="14" t="str">
        <f t="shared" ca="1" si="3"/>
        <v>Kém</v>
      </c>
    </row>
    <row r="26" spans="1:23">
      <c r="A26" s="15">
        <f ca="1">IFERROR(__xludf.DUMMYFUNCTION("""COMPUTED_VALUE"""),24)</f>
        <v>24</v>
      </c>
      <c r="B26" s="20" t="str">
        <f ca="1">IFERROR(__xludf.DUMMYFUNCTION("""COMPUTED_VALUE"""),"Phan Bá")</f>
        <v>Phan Bá</v>
      </c>
      <c r="C26" s="21" t="str">
        <f ca="1">IFERROR(__xludf.DUMMYFUNCTION("""COMPUTED_VALUE"""),"Tân")</f>
        <v>Tân</v>
      </c>
      <c r="D26" s="9" t="str">
        <f ca="1">IFERROR(__xludf.DUMMYFUNCTION("""COMPUTED_VALUE"""),"")</f>
        <v/>
      </c>
      <c r="E26" s="9" t="str">
        <f ca="1">IFERROR(__xludf.DUMMYFUNCTION("""COMPUTED_VALUE"""),"")</f>
        <v/>
      </c>
      <c r="F26" s="9" t="str">
        <f ca="1">IFERROR(__xludf.DUMMYFUNCTION("""COMPUTED_VALUE"""),"")</f>
        <v/>
      </c>
      <c r="G26" s="9" t="str">
        <f ca="1">IFERROR(__xludf.DUMMYFUNCTION("""COMPUTED_VALUE"""),"")</f>
        <v/>
      </c>
      <c r="H26" s="9" t="str">
        <f ca="1">IFERROR(__xludf.DUMMYFUNCTION("""COMPUTED_VALUE"""),"")</f>
        <v/>
      </c>
      <c r="I26" s="9" t="str">
        <f ca="1">IFERROR(__xludf.DUMMYFUNCTION("""COMPUTED_VALUE"""),"")</f>
        <v/>
      </c>
      <c r="J26" s="9" t="str">
        <f ca="1">IFERROR(__xludf.DUMMYFUNCTION("""COMPUTED_VALUE"""),"")</f>
        <v/>
      </c>
      <c r="K26" s="9" t="str">
        <f ca="1">IFERROR(__xludf.DUMMYFUNCTION("""COMPUTED_VALUE"""),"")</f>
        <v/>
      </c>
      <c r="L26" s="9" t="str">
        <f ca="1">IFERROR(__xludf.DUMMYFUNCTION("""COMPUTED_VALUE"""),"")</f>
        <v/>
      </c>
      <c r="M26" s="9" t="str">
        <f ca="1">IFERROR(__xludf.DUMMYFUNCTION("""COMPUTED_VALUE"""),"")</f>
        <v/>
      </c>
      <c r="N26" s="9" t="str">
        <f ca="1">IFERROR(__xludf.DUMMYFUNCTION("""COMPUTED_VALUE"""),"")</f>
        <v/>
      </c>
      <c r="O26" s="9" t="str">
        <f ca="1">IFERROR(__xludf.DUMMYFUNCTION("""COMPUTED_VALUE"""),"")</f>
        <v/>
      </c>
      <c r="P26" s="9"/>
      <c r="Q26" s="53" t="str">
        <f t="shared" ca="1" si="0"/>
        <v/>
      </c>
      <c r="R26" s="11" t="str">
        <f t="shared" ca="1" si="1"/>
        <v/>
      </c>
      <c r="S26" s="11"/>
      <c r="T26" s="11"/>
      <c r="U26" s="11" t="str">
        <f t="shared" ca="1" si="2"/>
        <v/>
      </c>
      <c r="V26" s="18"/>
      <c r="W26" s="14" t="str">
        <f t="shared" ca="1" si="3"/>
        <v>Kém</v>
      </c>
    </row>
    <row r="27" spans="1:23">
      <c r="A27" s="19">
        <f ca="1">IFERROR(__xludf.DUMMYFUNCTION("""COMPUTED_VALUE"""),25)</f>
        <v>25</v>
      </c>
      <c r="B27" s="7" t="str">
        <f ca="1">IFERROR(__xludf.DUMMYFUNCTION("""COMPUTED_VALUE"""),"Trần Công")</f>
        <v>Trần Công</v>
      </c>
      <c r="C27" s="8" t="str">
        <f ca="1">IFERROR(__xludf.DUMMYFUNCTION("""COMPUTED_VALUE"""),"Thành")</f>
        <v>Thành</v>
      </c>
      <c r="D27" s="9" t="str">
        <f ca="1">IFERROR(__xludf.DUMMYFUNCTION("""COMPUTED_VALUE"""),"")</f>
        <v/>
      </c>
      <c r="E27" s="9" t="str">
        <f ca="1">IFERROR(__xludf.DUMMYFUNCTION("""COMPUTED_VALUE"""),"")</f>
        <v/>
      </c>
      <c r="F27" s="9" t="str">
        <f ca="1">IFERROR(__xludf.DUMMYFUNCTION("""COMPUTED_VALUE"""),"")</f>
        <v/>
      </c>
      <c r="G27" s="9" t="str">
        <f ca="1">IFERROR(__xludf.DUMMYFUNCTION("""COMPUTED_VALUE"""),"")</f>
        <v/>
      </c>
      <c r="H27" s="9" t="str">
        <f ca="1">IFERROR(__xludf.DUMMYFUNCTION("""COMPUTED_VALUE"""),"")</f>
        <v/>
      </c>
      <c r="I27" s="9" t="str">
        <f ca="1">IFERROR(__xludf.DUMMYFUNCTION("""COMPUTED_VALUE"""),"")</f>
        <v/>
      </c>
      <c r="J27" s="9" t="str">
        <f ca="1">IFERROR(__xludf.DUMMYFUNCTION("""COMPUTED_VALUE"""),"")</f>
        <v/>
      </c>
      <c r="K27" s="9" t="str">
        <f ca="1">IFERROR(__xludf.DUMMYFUNCTION("""COMPUTED_VALUE"""),"")</f>
        <v/>
      </c>
      <c r="L27" s="9" t="str">
        <f ca="1">IFERROR(__xludf.DUMMYFUNCTION("""COMPUTED_VALUE"""),"")</f>
        <v/>
      </c>
      <c r="M27" s="9" t="str">
        <f ca="1">IFERROR(__xludf.DUMMYFUNCTION("""COMPUTED_VALUE"""),"")</f>
        <v/>
      </c>
      <c r="N27" s="9" t="str">
        <f ca="1">IFERROR(__xludf.DUMMYFUNCTION("""COMPUTED_VALUE"""),"")</f>
        <v/>
      </c>
      <c r="O27" s="9" t="str">
        <f ca="1">IFERROR(__xludf.DUMMYFUNCTION("""COMPUTED_VALUE"""),"")</f>
        <v/>
      </c>
      <c r="P27" s="9"/>
      <c r="Q27" s="53" t="str">
        <f t="shared" ca="1" si="0"/>
        <v/>
      </c>
      <c r="R27" s="11" t="str">
        <f t="shared" ca="1" si="1"/>
        <v/>
      </c>
      <c r="S27" s="11"/>
      <c r="T27" s="11"/>
      <c r="U27" s="11" t="str">
        <f t="shared" ca="1" si="2"/>
        <v/>
      </c>
      <c r="V27" s="18"/>
      <c r="W27" s="14" t="str">
        <f t="shared" ca="1" si="3"/>
        <v>Kém</v>
      </c>
    </row>
    <row r="28" spans="1:23">
      <c r="A28" s="15">
        <f ca="1">IFERROR(__xludf.DUMMYFUNCTION("""COMPUTED_VALUE"""),26)</f>
        <v>26</v>
      </c>
      <c r="B28" s="16" t="str">
        <f ca="1">IFERROR(__xludf.DUMMYFUNCTION("""COMPUTED_VALUE"""),"Lê Nguyễn Nhật")</f>
        <v>Lê Nguyễn Nhật</v>
      </c>
      <c r="C28" s="17" t="str">
        <f ca="1">IFERROR(__xludf.DUMMYFUNCTION("""COMPUTED_VALUE"""),"Thiên")</f>
        <v>Thiên</v>
      </c>
      <c r="D28" s="9" t="str">
        <f ca="1">IFERROR(__xludf.DUMMYFUNCTION("""COMPUTED_VALUE"""),"")</f>
        <v/>
      </c>
      <c r="E28" s="9" t="str">
        <f ca="1">IFERROR(__xludf.DUMMYFUNCTION("""COMPUTED_VALUE"""),"")</f>
        <v/>
      </c>
      <c r="F28" s="9" t="str">
        <f ca="1">IFERROR(__xludf.DUMMYFUNCTION("""COMPUTED_VALUE"""),"")</f>
        <v/>
      </c>
      <c r="G28" s="9" t="str">
        <f ca="1">IFERROR(__xludf.DUMMYFUNCTION("""COMPUTED_VALUE"""),"")</f>
        <v/>
      </c>
      <c r="H28" s="9" t="str">
        <f ca="1">IFERROR(__xludf.DUMMYFUNCTION("""COMPUTED_VALUE"""),"")</f>
        <v/>
      </c>
      <c r="I28" s="9" t="str">
        <f ca="1">IFERROR(__xludf.DUMMYFUNCTION("""COMPUTED_VALUE"""),"")</f>
        <v/>
      </c>
      <c r="J28" s="9" t="str">
        <f ca="1">IFERROR(__xludf.DUMMYFUNCTION("""COMPUTED_VALUE"""),"")</f>
        <v/>
      </c>
      <c r="K28" s="9" t="str">
        <f ca="1">IFERROR(__xludf.DUMMYFUNCTION("""COMPUTED_VALUE"""),"")</f>
        <v/>
      </c>
      <c r="L28" s="9" t="str">
        <f ca="1">IFERROR(__xludf.DUMMYFUNCTION("""COMPUTED_VALUE"""),"")</f>
        <v/>
      </c>
      <c r="M28" s="9" t="str">
        <f ca="1">IFERROR(__xludf.DUMMYFUNCTION("""COMPUTED_VALUE"""),"")</f>
        <v/>
      </c>
      <c r="N28" s="9" t="str">
        <f ca="1">IFERROR(__xludf.DUMMYFUNCTION("""COMPUTED_VALUE"""),"")</f>
        <v/>
      </c>
      <c r="O28" s="9" t="str">
        <f ca="1">IFERROR(__xludf.DUMMYFUNCTION("""COMPUTED_VALUE"""),"")</f>
        <v/>
      </c>
      <c r="P28" s="9"/>
      <c r="Q28" s="53" t="str">
        <f t="shared" ca="1" si="0"/>
        <v/>
      </c>
      <c r="R28" s="11" t="str">
        <f t="shared" ca="1" si="1"/>
        <v/>
      </c>
      <c r="S28" s="11"/>
      <c r="T28" s="11"/>
      <c r="U28" s="11" t="str">
        <f t="shared" ca="1" si="2"/>
        <v/>
      </c>
      <c r="V28" s="18"/>
      <c r="W28" s="14" t="str">
        <f t="shared" ca="1" si="3"/>
        <v>Kém</v>
      </c>
    </row>
    <row r="29" spans="1:23">
      <c r="A29" s="19">
        <f ca="1">IFERROR(__xludf.DUMMYFUNCTION("""COMPUTED_VALUE"""),27)</f>
        <v>27</v>
      </c>
      <c r="B29" s="7" t="str">
        <f ca="1">IFERROR(__xludf.DUMMYFUNCTION("""COMPUTED_VALUE"""),"Huỳnh Quốc")</f>
        <v>Huỳnh Quốc</v>
      </c>
      <c r="C29" s="8" t="str">
        <f ca="1">IFERROR(__xludf.DUMMYFUNCTION("""COMPUTED_VALUE"""),"Thiện")</f>
        <v>Thiện</v>
      </c>
      <c r="D29" s="9" t="str">
        <f ca="1">IFERROR(__xludf.DUMMYFUNCTION("""COMPUTED_VALUE"""),"")</f>
        <v/>
      </c>
      <c r="E29" s="9" t="str">
        <f ca="1">IFERROR(__xludf.DUMMYFUNCTION("""COMPUTED_VALUE"""),"")</f>
        <v/>
      </c>
      <c r="F29" s="9" t="str">
        <f ca="1">IFERROR(__xludf.DUMMYFUNCTION("""COMPUTED_VALUE"""),"")</f>
        <v/>
      </c>
      <c r="G29" s="9" t="str">
        <f ca="1">IFERROR(__xludf.DUMMYFUNCTION("""COMPUTED_VALUE"""),"")</f>
        <v/>
      </c>
      <c r="H29" s="9" t="str">
        <f ca="1">IFERROR(__xludf.DUMMYFUNCTION("""COMPUTED_VALUE"""),"")</f>
        <v/>
      </c>
      <c r="I29" s="9" t="str">
        <f ca="1">IFERROR(__xludf.DUMMYFUNCTION("""COMPUTED_VALUE"""),"")</f>
        <v/>
      </c>
      <c r="J29" s="9" t="str">
        <f ca="1">IFERROR(__xludf.DUMMYFUNCTION("""COMPUTED_VALUE"""),"")</f>
        <v/>
      </c>
      <c r="K29" s="9" t="str">
        <f ca="1">IFERROR(__xludf.DUMMYFUNCTION("""COMPUTED_VALUE"""),"")</f>
        <v/>
      </c>
      <c r="L29" s="9" t="str">
        <f ca="1">IFERROR(__xludf.DUMMYFUNCTION("""COMPUTED_VALUE"""),"")</f>
        <v/>
      </c>
      <c r="M29" s="9" t="str">
        <f ca="1">IFERROR(__xludf.DUMMYFUNCTION("""COMPUTED_VALUE"""),"")</f>
        <v/>
      </c>
      <c r="N29" s="9" t="str">
        <f ca="1">IFERROR(__xludf.DUMMYFUNCTION("""COMPUTED_VALUE"""),"")</f>
        <v/>
      </c>
      <c r="O29" s="9" t="str">
        <f ca="1">IFERROR(__xludf.DUMMYFUNCTION("""COMPUTED_VALUE"""),"")</f>
        <v/>
      </c>
      <c r="P29" s="9"/>
      <c r="Q29" s="53" t="str">
        <f t="shared" ca="1" si="0"/>
        <v/>
      </c>
      <c r="R29" s="11" t="str">
        <f t="shared" ca="1" si="1"/>
        <v/>
      </c>
      <c r="S29" s="11"/>
      <c r="T29" s="11"/>
      <c r="U29" s="11" t="str">
        <f t="shared" ca="1" si="2"/>
        <v/>
      </c>
      <c r="V29" s="18"/>
      <c r="W29" s="14" t="str">
        <f t="shared" ca="1" si="3"/>
        <v>Kém</v>
      </c>
    </row>
    <row r="30" spans="1:23">
      <c r="A30" s="15">
        <f ca="1">IFERROR(__xludf.DUMMYFUNCTION("""COMPUTED_VALUE"""),28)</f>
        <v>28</v>
      </c>
      <c r="B30" s="16" t="str">
        <f ca="1">IFERROR(__xludf.DUMMYFUNCTION("""COMPUTED_VALUE"""),"Trần Viết Chí")</f>
        <v>Trần Viết Chí</v>
      </c>
      <c r="C30" s="17" t="str">
        <f ca="1">IFERROR(__xludf.DUMMYFUNCTION("""COMPUTED_VALUE"""),"Thiện")</f>
        <v>Thiện</v>
      </c>
      <c r="D30" s="9" t="str">
        <f ca="1">IFERROR(__xludf.DUMMYFUNCTION("""COMPUTED_VALUE"""),"")</f>
        <v/>
      </c>
      <c r="E30" s="9" t="str">
        <f ca="1">IFERROR(__xludf.DUMMYFUNCTION("""COMPUTED_VALUE"""),"")</f>
        <v/>
      </c>
      <c r="F30" s="9" t="str">
        <f ca="1">IFERROR(__xludf.DUMMYFUNCTION("""COMPUTED_VALUE"""),"")</f>
        <v/>
      </c>
      <c r="G30" s="9" t="str">
        <f ca="1">IFERROR(__xludf.DUMMYFUNCTION("""COMPUTED_VALUE"""),"")</f>
        <v/>
      </c>
      <c r="H30" s="9" t="str">
        <f ca="1">IFERROR(__xludf.DUMMYFUNCTION("""COMPUTED_VALUE"""),"")</f>
        <v/>
      </c>
      <c r="I30" s="9" t="str">
        <f ca="1">IFERROR(__xludf.DUMMYFUNCTION("""COMPUTED_VALUE"""),"")</f>
        <v/>
      </c>
      <c r="J30" s="9" t="str">
        <f ca="1">IFERROR(__xludf.DUMMYFUNCTION("""COMPUTED_VALUE"""),"")</f>
        <v/>
      </c>
      <c r="K30" s="9" t="str">
        <f ca="1">IFERROR(__xludf.DUMMYFUNCTION("""COMPUTED_VALUE"""),"")</f>
        <v/>
      </c>
      <c r="L30" s="9" t="str">
        <f ca="1">IFERROR(__xludf.DUMMYFUNCTION("""COMPUTED_VALUE"""),"")</f>
        <v/>
      </c>
      <c r="M30" s="9" t="str">
        <f ca="1">IFERROR(__xludf.DUMMYFUNCTION("""COMPUTED_VALUE"""),"")</f>
        <v/>
      </c>
      <c r="N30" s="9" t="str">
        <f ca="1">IFERROR(__xludf.DUMMYFUNCTION("""COMPUTED_VALUE"""),"")</f>
        <v/>
      </c>
      <c r="O30" s="9" t="str">
        <f ca="1">IFERROR(__xludf.DUMMYFUNCTION("""COMPUTED_VALUE"""),"")</f>
        <v/>
      </c>
      <c r="P30" s="9"/>
      <c r="Q30" s="53" t="str">
        <f t="shared" ca="1" si="0"/>
        <v/>
      </c>
      <c r="R30" s="11" t="str">
        <f t="shared" ca="1" si="1"/>
        <v/>
      </c>
      <c r="S30" s="11"/>
      <c r="T30" s="11"/>
      <c r="U30" s="11" t="str">
        <f t="shared" ca="1" si="2"/>
        <v/>
      </c>
      <c r="V30" s="18"/>
      <c r="W30" s="14" t="str">
        <f t="shared" ca="1" si="3"/>
        <v>Kém</v>
      </c>
    </row>
    <row r="31" spans="1:23">
      <c r="A31" s="22">
        <f ca="1">IFERROR(__xludf.DUMMYFUNCTION("""COMPUTED_VALUE"""),29)</f>
        <v>29</v>
      </c>
      <c r="B31" s="23" t="str">
        <f ca="1">IFERROR(__xludf.DUMMYFUNCTION("""COMPUTED_VALUE"""),"Nguyễn Văn")</f>
        <v>Nguyễn Văn</v>
      </c>
      <c r="C31" s="24" t="str">
        <f ca="1">IFERROR(__xludf.DUMMYFUNCTION("""COMPUTED_VALUE"""),"Tiệp")</f>
        <v>Tiệp</v>
      </c>
      <c r="D31" s="9" t="str">
        <f ca="1">IFERROR(__xludf.DUMMYFUNCTION("""COMPUTED_VALUE"""),"")</f>
        <v/>
      </c>
      <c r="E31" s="9" t="str">
        <f ca="1">IFERROR(__xludf.DUMMYFUNCTION("""COMPUTED_VALUE"""),"")</f>
        <v/>
      </c>
      <c r="F31" s="9" t="str">
        <f ca="1">IFERROR(__xludf.DUMMYFUNCTION("""COMPUTED_VALUE"""),"")</f>
        <v/>
      </c>
      <c r="G31" s="9" t="str">
        <f ca="1">IFERROR(__xludf.DUMMYFUNCTION("""COMPUTED_VALUE"""),"")</f>
        <v/>
      </c>
      <c r="H31" s="9" t="str">
        <f ca="1">IFERROR(__xludf.DUMMYFUNCTION("""COMPUTED_VALUE"""),"")</f>
        <v/>
      </c>
      <c r="I31" s="9" t="str">
        <f ca="1">IFERROR(__xludf.DUMMYFUNCTION("""COMPUTED_VALUE"""),"")</f>
        <v/>
      </c>
      <c r="J31" s="9" t="str">
        <f ca="1">IFERROR(__xludf.DUMMYFUNCTION("""COMPUTED_VALUE"""),"")</f>
        <v/>
      </c>
      <c r="K31" s="9" t="str">
        <f ca="1">IFERROR(__xludf.DUMMYFUNCTION("""COMPUTED_VALUE"""),"")</f>
        <v/>
      </c>
      <c r="L31" s="9" t="str">
        <f ca="1">IFERROR(__xludf.DUMMYFUNCTION("""COMPUTED_VALUE"""),"")</f>
        <v/>
      </c>
      <c r="M31" s="9" t="str">
        <f ca="1">IFERROR(__xludf.DUMMYFUNCTION("""COMPUTED_VALUE"""),"")</f>
        <v/>
      </c>
      <c r="N31" s="9" t="str">
        <f ca="1">IFERROR(__xludf.DUMMYFUNCTION("""COMPUTED_VALUE"""),"")</f>
        <v/>
      </c>
      <c r="O31" s="9" t="str">
        <f ca="1">IFERROR(__xludf.DUMMYFUNCTION("""COMPUTED_VALUE"""),"")</f>
        <v/>
      </c>
      <c r="P31" s="9"/>
      <c r="Q31" s="53" t="str">
        <f t="shared" ca="1" si="0"/>
        <v/>
      </c>
      <c r="R31" s="11" t="str">
        <f t="shared" ca="1" si="1"/>
        <v/>
      </c>
      <c r="S31" s="11"/>
      <c r="T31" s="11"/>
      <c r="U31" s="11" t="str">
        <f t="shared" ca="1" si="2"/>
        <v/>
      </c>
      <c r="V31" s="18"/>
      <c r="W31" s="14" t="str">
        <f t="shared" ca="1" si="3"/>
        <v>Kém</v>
      </c>
    </row>
    <row r="32" spans="1:23">
      <c r="A32" s="25">
        <f ca="1">IFERROR(__xludf.DUMMYFUNCTION("""COMPUTED_VALUE"""),30)</f>
        <v>30</v>
      </c>
      <c r="B32" s="26" t="str">
        <f ca="1">IFERROR(__xludf.DUMMYFUNCTION("""COMPUTED_VALUE"""),"Nguyễn Thị Thu")</f>
        <v>Nguyễn Thị Thu</v>
      </c>
      <c r="C32" s="27" t="str">
        <f ca="1">IFERROR(__xludf.DUMMYFUNCTION("""COMPUTED_VALUE"""),"Trang")</f>
        <v>Trang</v>
      </c>
      <c r="D32" s="9" t="str">
        <f ca="1">IFERROR(__xludf.DUMMYFUNCTION("""COMPUTED_VALUE"""),"")</f>
        <v/>
      </c>
      <c r="E32" s="9" t="str">
        <f ca="1">IFERROR(__xludf.DUMMYFUNCTION("""COMPUTED_VALUE"""),"")</f>
        <v/>
      </c>
      <c r="F32" s="9" t="str">
        <f ca="1">IFERROR(__xludf.DUMMYFUNCTION("""COMPUTED_VALUE"""),"")</f>
        <v/>
      </c>
      <c r="G32" s="9" t="str">
        <f ca="1">IFERROR(__xludf.DUMMYFUNCTION("""COMPUTED_VALUE"""),"")</f>
        <v/>
      </c>
      <c r="H32" s="9" t="str">
        <f ca="1">IFERROR(__xludf.DUMMYFUNCTION("""COMPUTED_VALUE"""),"")</f>
        <v/>
      </c>
      <c r="I32" s="9" t="str">
        <f ca="1">IFERROR(__xludf.DUMMYFUNCTION("""COMPUTED_VALUE"""),"")</f>
        <v/>
      </c>
      <c r="J32" s="9" t="str">
        <f ca="1">IFERROR(__xludf.DUMMYFUNCTION("""COMPUTED_VALUE"""),"")</f>
        <v/>
      </c>
      <c r="K32" s="9" t="str">
        <f ca="1">IFERROR(__xludf.DUMMYFUNCTION("""COMPUTED_VALUE"""),"")</f>
        <v/>
      </c>
      <c r="L32" s="9" t="str">
        <f ca="1">IFERROR(__xludf.DUMMYFUNCTION("""COMPUTED_VALUE"""),"")</f>
        <v/>
      </c>
      <c r="M32" s="9" t="str">
        <f ca="1">IFERROR(__xludf.DUMMYFUNCTION("""COMPUTED_VALUE"""),"")</f>
        <v/>
      </c>
      <c r="N32" s="9" t="str">
        <f ca="1">IFERROR(__xludf.DUMMYFUNCTION("""COMPUTED_VALUE"""),"")</f>
        <v/>
      </c>
      <c r="O32" s="9" t="str">
        <f ca="1">IFERROR(__xludf.DUMMYFUNCTION("""COMPUTED_VALUE"""),"")</f>
        <v/>
      </c>
      <c r="P32" s="9"/>
      <c r="Q32" s="53" t="str">
        <f t="shared" ca="1" si="0"/>
        <v/>
      </c>
      <c r="R32" s="11" t="str">
        <f t="shared" ca="1" si="1"/>
        <v/>
      </c>
      <c r="S32" s="11"/>
      <c r="T32" s="11"/>
      <c r="U32" s="11" t="str">
        <f t="shared" ca="1" si="2"/>
        <v/>
      </c>
      <c r="V32" s="18"/>
      <c r="W32" s="14" t="str">
        <f t="shared" ca="1" si="3"/>
        <v>Kém</v>
      </c>
    </row>
    <row r="33" spans="1:23">
      <c r="A33" s="25">
        <f ca="1">IFERROR(__xludf.DUMMYFUNCTION("""COMPUTED_VALUE"""),31)</f>
        <v>31</v>
      </c>
      <c r="B33" s="26" t="str">
        <f ca="1">IFERROR(__xludf.DUMMYFUNCTION("""COMPUTED_VALUE"""),"Nguyễn Dương Minh")</f>
        <v>Nguyễn Dương Minh</v>
      </c>
      <c r="C33" s="27" t="str">
        <f ca="1">IFERROR(__xludf.DUMMYFUNCTION("""COMPUTED_VALUE"""),"Vũ")</f>
        <v>Vũ</v>
      </c>
      <c r="D33" s="9" t="str">
        <f ca="1">IFERROR(__xludf.DUMMYFUNCTION("""COMPUTED_VALUE"""),"")</f>
        <v/>
      </c>
      <c r="E33" s="9" t="str">
        <f ca="1">IFERROR(__xludf.DUMMYFUNCTION("""COMPUTED_VALUE"""),"")</f>
        <v/>
      </c>
      <c r="F33" s="9" t="str">
        <f ca="1">IFERROR(__xludf.DUMMYFUNCTION("""COMPUTED_VALUE"""),"")</f>
        <v/>
      </c>
      <c r="G33" s="9" t="str">
        <f ca="1">IFERROR(__xludf.DUMMYFUNCTION("""COMPUTED_VALUE"""),"")</f>
        <v/>
      </c>
      <c r="H33" s="9" t="str">
        <f ca="1">IFERROR(__xludf.DUMMYFUNCTION("""COMPUTED_VALUE"""),"")</f>
        <v/>
      </c>
      <c r="I33" s="9" t="str">
        <f ca="1">IFERROR(__xludf.DUMMYFUNCTION("""COMPUTED_VALUE"""),"")</f>
        <v/>
      </c>
      <c r="J33" s="9" t="str">
        <f ca="1">IFERROR(__xludf.DUMMYFUNCTION("""COMPUTED_VALUE"""),"")</f>
        <v/>
      </c>
      <c r="K33" s="9" t="str">
        <f ca="1">IFERROR(__xludf.DUMMYFUNCTION("""COMPUTED_VALUE"""),"")</f>
        <v/>
      </c>
      <c r="L33" s="9" t="str">
        <f ca="1">IFERROR(__xludf.DUMMYFUNCTION("""COMPUTED_VALUE"""),"")</f>
        <v/>
      </c>
      <c r="M33" s="9" t="str">
        <f ca="1">IFERROR(__xludf.DUMMYFUNCTION("""COMPUTED_VALUE"""),"")</f>
        <v/>
      </c>
      <c r="N33" s="9" t="str">
        <f ca="1">IFERROR(__xludf.DUMMYFUNCTION("""COMPUTED_VALUE"""),"")</f>
        <v/>
      </c>
      <c r="O33" s="9" t="str">
        <f ca="1">IFERROR(__xludf.DUMMYFUNCTION("""COMPUTED_VALUE"""),"")</f>
        <v/>
      </c>
      <c r="P33" s="9"/>
      <c r="Q33" s="53" t="str">
        <f t="shared" ca="1" si="0"/>
        <v/>
      </c>
      <c r="R33" s="11" t="str">
        <f t="shared" ca="1" si="1"/>
        <v/>
      </c>
      <c r="S33" s="11"/>
      <c r="T33" s="11"/>
      <c r="U33" s="11" t="str">
        <f t="shared" ca="1" si="2"/>
        <v/>
      </c>
      <c r="V33" s="18"/>
      <c r="W33" s="14" t="str">
        <f t="shared" ca="1" si="3"/>
        <v>Kém</v>
      </c>
    </row>
    <row r="34" spans="1:23">
      <c r="A34" s="25">
        <f ca="1">IFERROR(__xludf.DUMMYFUNCTION("""COMPUTED_VALUE"""),32)</f>
        <v>32</v>
      </c>
      <c r="B34" s="26" t="str">
        <f ca="1">IFERROR(__xludf.DUMMYFUNCTION("""COMPUTED_VALUE"""),"Trần Dương Hoàng")</f>
        <v>Trần Dương Hoàng</v>
      </c>
      <c r="C34" s="27" t="str">
        <f ca="1">IFERROR(__xludf.DUMMYFUNCTION("""COMPUTED_VALUE"""),"Yến")</f>
        <v>Yến</v>
      </c>
      <c r="D34" s="9" t="str">
        <f ca="1">IFERROR(__xludf.DUMMYFUNCTION("""COMPUTED_VALUE"""),"")</f>
        <v/>
      </c>
      <c r="E34" s="9" t="str">
        <f ca="1">IFERROR(__xludf.DUMMYFUNCTION("""COMPUTED_VALUE"""),"")</f>
        <v/>
      </c>
      <c r="F34" s="9" t="str">
        <f ca="1">IFERROR(__xludf.DUMMYFUNCTION("""COMPUTED_VALUE"""),"")</f>
        <v/>
      </c>
      <c r="G34" s="9" t="str">
        <f ca="1">IFERROR(__xludf.DUMMYFUNCTION("""COMPUTED_VALUE"""),"")</f>
        <v/>
      </c>
      <c r="H34" s="9" t="str">
        <f ca="1">IFERROR(__xludf.DUMMYFUNCTION("""COMPUTED_VALUE"""),"")</f>
        <v/>
      </c>
      <c r="I34" s="9" t="str">
        <f ca="1">IFERROR(__xludf.DUMMYFUNCTION("""COMPUTED_VALUE"""),"")</f>
        <v/>
      </c>
      <c r="J34" s="9" t="str">
        <f ca="1">IFERROR(__xludf.DUMMYFUNCTION("""COMPUTED_VALUE"""),"")</f>
        <v/>
      </c>
      <c r="K34" s="9" t="str">
        <f ca="1">IFERROR(__xludf.DUMMYFUNCTION("""COMPUTED_VALUE"""),"")</f>
        <v/>
      </c>
      <c r="L34" s="9" t="str">
        <f ca="1">IFERROR(__xludf.DUMMYFUNCTION("""COMPUTED_VALUE"""),"")</f>
        <v/>
      </c>
      <c r="M34" s="9" t="str">
        <f ca="1">IFERROR(__xludf.DUMMYFUNCTION("""COMPUTED_VALUE"""),"")</f>
        <v/>
      </c>
      <c r="N34" s="9" t="str">
        <f ca="1">IFERROR(__xludf.DUMMYFUNCTION("""COMPUTED_VALUE"""),"")</f>
        <v/>
      </c>
      <c r="O34" s="9" t="str">
        <f ca="1">IFERROR(__xludf.DUMMYFUNCTION("""COMPUTED_VALUE"""),"")</f>
        <v/>
      </c>
      <c r="P34" s="9"/>
      <c r="Q34" s="53" t="str">
        <f t="shared" ca="1" si="0"/>
        <v/>
      </c>
      <c r="R34" s="11" t="str">
        <f t="shared" ca="1" si="1"/>
        <v/>
      </c>
      <c r="S34" s="11"/>
      <c r="T34" s="11"/>
      <c r="U34" s="11" t="str">
        <f t="shared" ca="1" si="2"/>
        <v/>
      </c>
      <c r="V34" s="18"/>
      <c r="W34" s="14" t="str">
        <f t="shared" ca="1" si="3"/>
        <v>Kém</v>
      </c>
    </row>
    <row r="35" spans="1:23">
      <c r="A35" s="22">
        <f ca="1">IFERROR(__xludf.DUMMYFUNCTION("""COMPUTED_VALUE"""),33)</f>
        <v>33</v>
      </c>
      <c r="B35" s="28"/>
      <c r="C35" s="29"/>
      <c r="D35" s="9" t="str">
        <f ca="1">IFERROR(__xludf.DUMMYFUNCTION("""COMPUTED_VALUE"""),"")</f>
        <v/>
      </c>
      <c r="E35" s="9" t="str">
        <f ca="1">IFERROR(__xludf.DUMMYFUNCTION("""COMPUTED_VALUE"""),"")</f>
        <v/>
      </c>
      <c r="F35" s="9" t="str">
        <f ca="1">IFERROR(__xludf.DUMMYFUNCTION("""COMPUTED_VALUE"""),"")</f>
        <v/>
      </c>
      <c r="G35" s="9" t="str">
        <f ca="1">IFERROR(__xludf.DUMMYFUNCTION("""COMPUTED_VALUE"""),"")</f>
        <v/>
      </c>
      <c r="H35" s="9" t="str">
        <f ca="1">IFERROR(__xludf.DUMMYFUNCTION("""COMPUTED_VALUE"""),"")</f>
        <v/>
      </c>
      <c r="I35" s="9" t="str">
        <f ca="1">IFERROR(__xludf.DUMMYFUNCTION("""COMPUTED_VALUE"""),"")</f>
        <v/>
      </c>
      <c r="J35" s="9" t="str">
        <f ca="1">IFERROR(__xludf.DUMMYFUNCTION("""COMPUTED_VALUE"""),"")</f>
        <v/>
      </c>
      <c r="K35" s="9" t="str">
        <f ca="1">IFERROR(__xludf.DUMMYFUNCTION("""COMPUTED_VALUE"""),"")</f>
        <v/>
      </c>
      <c r="L35" s="9" t="str">
        <f ca="1">IFERROR(__xludf.DUMMYFUNCTION("""COMPUTED_VALUE"""),"")</f>
        <v/>
      </c>
      <c r="M35" s="9" t="str">
        <f ca="1">IFERROR(__xludf.DUMMYFUNCTION("""COMPUTED_VALUE"""),"")</f>
        <v/>
      </c>
      <c r="N35" s="9" t="str">
        <f ca="1">IFERROR(__xludf.DUMMYFUNCTION("""COMPUTED_VALUE"""),"")</f>
        <v/>
      </c>
      <c r="O35" s="9" t="str">
        <f ca="1">IFERROR(__xludf.DUMMYFUNCTION("""COMPUTED_VALUE"""),"")</f>
        <v/>
      </c>
      <c r="P35" s="9"/>
      <c r="Q35" s="53" t="str">
        <f t="shared" ca="1" si="0"/>
        <v/>
      </c>
      <c r="R35" s="11" t="str">
        <f t="shared" ca="1" si="1"/>
        <v/>
      </c>
      <c r="S35" s="11"/>
      <c r="T35" s="11"/>
      <c r="U35" s="11" t="str">
        <f t="shared" ca="1" si="2"/>
        <v/>
      </c>
      <c r="V35" s="18"/>
      <c r="W35" s="14" t="str">
        <f t="shared" ca="1" si="3"/>
        <v>Kém</v>
      </c>
    </row>
    <row r="36" spans="1:23">
      <c r="A36" s="25"/>
      <c r="B36" s="30"/>
      <c r="C36" s="31"/>
      <c r="D36" s="9" t="str">
        <f ca="1">IFERROR(__xludf.DUMMYFUNCTION("""COMPUTED_VALUE"""),"")</f>
        <v/>
      </c>
      <c r="E36" s="9" t="str">
        <f ca="1">IFERROR(__xludf.DUMMYFUNCTION("""COMPUTED_VALUE"""),"")</f>
        <v/>
      </c>
      <c r="F36" s="9" t="str">
        <f ca="1">IFERROR(__xludf.DUMMYFUNCTION("""COMPUTED_VALUE"""),"")</f>
        <v/>
      </c>
      <c r="G36" s="9" t="str">
        <f ca="1">IFERROR(__xludf.DUMMYFUNCTION("""COMPUTED_VALUE"""),"")</f>
        <v/>
      </c>
      <c r="H36" s="9" t="str">
        <f ca="1">IFERROR(__xludf.DUMMYFUNCTION("""COMPUTED_VALUE"""),"")</f>
        <v/>
      </c>
      <c r="I36" s="9" t="str">
        <f ca="1">IFERROR(__xludf.DUMMYFUNCTION("""COMPUTED_VALUE"""),"")</f>
        <v/>
      </c>
      <c r="J36" s="9" t="str">
        <f ca="1">IFERROR(__xludf.DUMMYFUNCTION("""COMPUTED_VALUE"""),"")</f>
        <v/>
      </c>
      <c r="K36" s="9" t="str">
        <f ca="1">IFERROR(__xludf.DUMMYFUNCTION("""COMPUTED_VALUE"""),"")</f>
        <v/>
      </c>
      <c r="L36" s="9" t="str">
        <f ca="1">IFERROR(__xludf.DUMMYFUNCTION("""COMPUTED_VALUE"""),"")</f>
        <v/>
      </c>
      <c r="M36" s="9" t="str">
        <f ca="1">IFERROR(__xludf.DUMMYFUNCTION("""COMPUTED_VALUE"""),"")</f>
        <v/>
      </c>
      <c r="N36" s="9" t="str">
        <f ca="1">IFERROR(__xludf.DUMMYFUNCTION("""COMPUTED_VALUE"""),"")</f>
        <v/>
      </c>
      <c r="O36" s="9" t="str">
        <f ca="1">IFERROR(__xludf.DUMMYFUNCTION("""COMPUTED_VALUE"""),"")</f>
        <v/>
      </c>
      <c r="P36" s="9"/>
      <c r="Q36" s="53" t="str">
        <f t="shared" ca="1" si="0"/>
        <v/>
      </c>
      <c r="R36" s="11" t="str">
        <f t="shared" ca="1" si="1"/>
        <v/>
      </c>
      <c r="S36" s="11"/>
      <c r="T36" s="11"/>
      <c r="U36" s="11" t="str">
        <f t="shared" ca="1" si="2"/>
        <v/>
      </c>
      <c r="V36" s="18"/>
      <c r="W36" s="14" t="str">
        <f t="shared" ca="1" si="3"/>
        <v>Kém</v>
      </c>
    </row>
    <row r="37" spans="1:23">
      <c r="A37" s="32"/>
      <c r="B37" s="33"/>
      <c r="C37" s="34"/>
      <c r="D37" s="9" t="str">
        <f ca="1">IFERROR(__xludf.DUMMYFUNCTION("""COMPUTED_VALUE"""),"")</f>
        <v/>
      </c>
      <c r="E37" s="9" t="str">
        <f ca="1">IFERROR(__xludf.DUMMYFUNCTION("""COMPUTED_VALUE"""),"")</f>
        <v/>
      </c>
      <c r="F37" s="9" t="str">
        <f ca="1">IFERROR(__xludf.DUMMYFUNCTION("""COMPUTED_VALUE"""),"")</f>
        <v/>
      </c>
      <c r="G37" s="9" t="str">
        <f ca="1">IFERROR(__xludf.DUMMYFUNCTION("""COMPUTED_VALUE"""),"")</f>
        <v/>
      </c>
      <c r="H37" s="9" t="str">
        <f ca="1">IFERROR(__xludf.DUMMYFUNCTION("""COMPUTED_VALUE"""),"")</f>
        <v/>
      </c>
      <c r="I37" s="9" t="str">
        <f ca="1">IFERROR(__xludf.DUMMYFUNCTION("""COMPUTED_VALUE"""),"")</f>
        <v/>
      </c>
      <c r="J37" s="9" t="str">
        <f ca="1">IFERROR(__xludf.DUMMYFUNCTION("""COMPUTED_VALUE"""),"")</f>
        <v/>
      </c>
      <c r="K37" s="9" t="str">
        <f ca="1">IFERROR(__xludf.DUMMYFUNCTION("""COMPUTED_VALUE"""),"")</f>
        <v/>
      </c>
      <c r="L37" s="9" t="str">
        <f ca="1">IFERROR(__xludf.DUMMYFUNCTION("""COMPUTED_VALUE"""),"")</f>
        <v/>
      </c>
      <c r="M37" s="9" t="str">
        <f ca="1">IFERROR(__xludf.DUMMYFUNCTION("""COMPUTED_VALUE"""),"")</f>
        <v/>
      </c>
      <c r="N37" s="9" t="str">
        <f ca="1">IFERROR(__xludf.DUMMYFUNCTION("""COMPUTED_VALUE"""),"")</f>
        <v/>
      </c>
      <c r="O37" s="9" t="str">
        <f ca="1">IFERROR(__xludf.DUMMYFUNCTION("""COMPUTED_VALUE"""),"")</f>
        <v/>
      </c>
      <c r="P37" s="9"/>
      <c r="Q37" s="53" t="str">
        <f t="shared" ca="1" si="0"/>
        <v/>
      </c>
      <c r="R37" s="11" t="str">
        <f t="shared" ca="1" si="1"/>
        <v/>
      </c>
      <c r="S37" s="11"/>
      <c r="T37" s="11"/>
      <c r="U37" s="11" t="str">
        <f t="shared" ca="1" si="2"/>
        <v/>
      </c>
      <c r="V37" s="18"/>
      <c r="W37" s="14" t="str">
        <f t="shared" ca="1" si="3"/>
        <v>Kém</v>
      </c>
    </row>
    <row r="38" spans="1:23" ht="6" customHeight="1">
      <c r="A38" s="35"/>
      <c r="B38" s="36"/>
      <c r="C38" s="36"/>
      <c r="D38" s="37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</row>
    <row r="39" spans="1:23">
      <c r="A39" s="40"/>
      <c r="B39" s="41"/>
      <c r="C39" s="41"/>
      <c r="D39" s="42"/>
      <c r="E39" s="43"/>
      <c r="F39" s="43"/>
      <c r="G39" s="43"/>
      <c r="H39" s="43"/>
      <c r="I39" s="73" t="s">
        <v>35</v>
      </c>
      <c r="J39" s="70"/>
      <c r="K39" s="70"/>
      <c r="L39" s="70"/>
      <c r="M39" s="70"/>
      <c r="N39" s="70"/>
      <c r="O39" s="43"/>
      <c r="P39" s="43"/>
      <c r="Q39" s="43"/>
      <c r="R39" s="42"/>
      <c r="S39" s="43"/>
      <c r="T39" s="43"/>
      <c r="U39" s="43"/>
      <c r="V39" s="43"/>
      <c r="W39" s="43"/>
    </row>
    <row r="40" spans="1:23">
      <c r="A40" s="40"/>
      <c r="B40" s="41"/>
      <c r="C40" s="41"/>
      <c r="D40" s="42"/>
      <c r="E40" s="43"/>
      <c r="F40" s="43"/>
      <c r="G40" s="43"/>
      <c r="H40" s="43"/>
      <c r="I40" s="45"/>
      <c r="J40" s="45"/>
      <c r="K40" s="46" t="s">
        <v>23</v>
      </c>
      <c r="L40" s="12">
        <f ca="1">COUNT($Q$3:$Q$37)</f>
        <v>0</v>
      </c>
      <c r="M40" s="45"/>
      <c r="N40" s="45"/>
      <c r="O40" s="43"/>
      <c r="P40" s="43"/>
      <c r="Q40" s="43"/>
      <c r="R40" s="42"/>
      <c r="S40" s="43"/>
      <c r="T40" s="43"/>
      <c r="U40" s="43"/>
      <c r="V40" s="43"/>
      <c r="W40" s="43"/>
    </row>
    <row r="41" spans="1:23">
      <c r="A41" s="40"/>
      <c r="B41" s="41"/>
      <c r="C41" s="41"/>
      <c r="D41" s="42"/>
      <c r="E41" s="43"/>
      <c r="F41" s="43"/>
      <c r="G41" s="43"/>
      <c r="H41" s="43"/>
      <c r="I41" s="18"/>
      <c r="J41" s="47" t="s">
        <v>24</v>
      </c>
      <c r="K41" s="47" t="s">
        <v>25</v>
      </c>
      <c r="L41" s="47" t="s">
        <v>26</v>
      </c>
      <c r="M41" s="47" t="s">
        <v>27</v>
      </c>
      <c r="N41" s="47" t="s">
        <v>28</v>
      </c>
      <c r="O41" s="43"/>
      <c r="P41" s="43"/>
      <c r="Q41" s="43"/>
      <c r="R41" s="42"/>
      <c r="S41" s="43"/>
      <c r="T41" s="43"/>
      <c r="U41" s="43"/>
      <c r="V41" s="43"/>
      <c r="W41" s="43"/>
    </row>
    <row r="42" spans="1:23">
      <c r="A42" s="40"/>
      <c r="B42" s="41"/>
      <c r="C42" s="41"/>
      <c r="D42" s="42"/>
      <c r="E42" s="43"/>
      <c r="F42" s="43"/>
      <c r="G42" s="43"/>
      <c r="H42" s="43"/>
      <c r="I42" s="74" t="s">
        <v>29</v>
      </c>
      <c r="J42" s="11">
        <f ca="1">COUNTIF($R$3:$R$37,"G")</f>
        <v>0</v>
      </c>
      <c r="K42" s="11">
        <f ca="1">COUNTIF($R$3:$R$37,"K")</f>
        <v>0</v>
      </c>
      <c r="L42" s="11">
        <f ca="1">COUNTIF($R$3:$R$37,"Tb")</f>
        <v>0</v>
      </c>
      <c r="M42" s="11">
        <f ca="1">COUNTIF($R$3:$R$37,"Y")</f>
        <v>0</v>
      </c>
      <c r="N42" s="11">
        <f ca="1">COUNTIF($R$3:$R$37,"kém")</f>
        <v>0</v>
      </c>
      <c r="O42" s="43"/>
      <c r="P42" s="48" t="s">
        <v>30</v>
      </c>
      <c r="Q42" s="45"/>
      <c r="R42" s="45"/>
      <c r="T42" s="50">
        <f ca="1">COUNTIF($U$3:$U$37,"HSG")</f>
        <v>0</v>
      </c>
      <c r="U42" s="43"/>
      <c r="V42" s="43"/>
      <c r="W42" s="43"/>
    </row>
    <row r="43" spans="1:23">
      <c r="A43" s="40"/>
      <c r="B43" s="41"/>
      <c r="C43" s="41"/>
      <c r="D43" s="42"/>
      <c r="E43" s="43"/>
      <c r="F43" s="43"/>
      <c r="G43" s="43"/>
      <c r="H43" s="43"/>
      <c r="I43" s="75"/>
      <c r="J43" s="51" t="str">
        <f t="shared" ref="J43:N43" ca="1" si="4">IF(J42=0,"",J42/COUNT(($Q$3:$Q$37)))</f>
        <v/>
      </c>
      <c r="K43" s="51" t="str">
        <f t="shared" ca="1" si="4"/>
        <v/>
      </c>
      <c r="L43" s="51" t="str">
        <f t="shared" ca="1" si="4"/>
        <v/>
      </c>
      <c r="M43" s="51" t="str">
        <f t="shared" ca="1" si="4"/>
        <v/>
      </c>
      <c r="N43" s="51" t="str">
        <f t="shared" ca="1" si="4"/>
        <v/>
      </c>
      <c r="O43" s="43"/>
      <c r="P43" s="52" t="s">
        <v>31</v>
      </c>
      <c r="Q43" s="45"/>
      <c r="R43" s="45"/>
      <c r="T43" s="50">
        <f ca="1">COUNTIF($U$3:$U$37,"HSTT")</f>
        <v>0</v>
      </c>
      <c r="U43" s="43"/>
      <c r="V43" s="43"/>
      <c r="W43" s="43"/>
    </row>
    <row r="44" spans="1:23">
      <c r="A44" s="40"/>
      <c r="B44" s="41"/>
      <c r="C44" s="41"/>
      <c r="D44" s="42"/>
      <c r="E44" s="43"/>
      <c r="F44" s="43"/>
      <c r="G44" s="43"/>
      <c r="H44" s="43"/>
      <c r="I44" s="76" t="s">
        <v>32</v>
      </c>
      <c r="J44" s="11">
        <f ca="1">COUNTIF($S$3:$S$37,"T")</f>
        <v>0</v>
      </c>
      <c r="K44" s="11">
        <f ca="1">COUNTIF($S$3:$S$37,"K")</f>
        <v>0</v>
      </c>
      <c r="L44" s="11">
        <f ca="1">COUNTIF($S$3:$S$37,"Tb")</f>
        <v>0</v>
      </c>
      <c r="M44" s="11">
        <f ca="1">COUNTIF($S$3:$S$37,"Y")</f>
        <v>0</v>
      </c>
      <c r="N44" s="11"/>
      <c r="O44" s="43"/>
      <c r="P44" s="43"/>
      <c r="Q44" s="43"/>
      <c r="R44" s="42"/>
      <c r="S44" s="43"/>
      <c r="T44" s="43"/>
      <c r="U44" s="43"/>
      <c r="V44" s="43"/>
      <c r="W44" s="43"/>
    </row>
    <row r="45" spans="1:23">
      <c r="A45" s="40"/>
      <c r="B45" s="41"/>
      <c r="C45" s="41"/>
      <c r="D45" s="42"/>
      <c r="E45" s="43"/>
      <c r="F45" s="43"/>
      <c r="G45" s="43"/>
      <c r="H45" s="43"/>
      <c r="I45" s="75"/>
      <c r="J45" s="51" t="str">
        <f t="shared" ref="J45:M45" ca="1" si="5">IF(J44=0,"",J44/COUNT(($Q$3:$Q$37)))</f>
        <v/>
      </c>
      <c r="K45" s="51" t="str">
        <f t="shared" ca="1" si="5"/>
        <v/>
      </c>
      <c r="L45" s="51" t="str">
        <f t="shared" ca="1" si="5"/>
        <v/>
      </c>
      <c r="M45" s="51" t="str">
        <f t="shared" ca="1" si="5"/>
        <v/>
      </c>
      <c r="N45" s="11"/>
      <c r="O45" s="43"/>
      <c r="P45" s="43"/>
      <c r="Q45" s="43"/>
      <c r="R45" s="42"/>
      <c r="S45" s="43"/>
      <c r="T45" s="43"/>
      <c r="U45" s="43"/>
      <c r="V45" s="43"/>
      <c r="W45" s="43"/>
    </row>
  </sheetData>
  <mergeCells count="6">
    <mergeCell ref="I44:I45"/>
    <mergeCell ref="A1:C1"/>
    <mergeCell ref="D1:U1"/>
    <mergeCell ref="A2:C2"/>
    <mergeCell ref="I39:N39"/>
    <mergeCell ref="I42:I43"/>
  </mergeCells>
  <conditionalFormatting sqref="A3:C37 R3:W37 I39:I45 K39:N45 J40:J45 P42:R43 T42:T43">
    <cfRule type="expression" dxfId="10" priority="1">
      <formula>ISEVEN(ROW())</formula>
    </cfRule>
  </conditionalFormatting>
  <conditionalFormatting sqref="D3:N37 O3 P3:Q37">
    <cfRule type="cellIs" dxfId="9" priority="2" operator="between">
      <formula>0.01</formula>
      <formula>1.99</formula>
    </cfRule>
  </conditionalFormatting>
  <conditionalFormatting sqref="D3:N37 O3 P3:Q37">
    <cfRule type="cellIs" dxfId="8" priority="3" operator="between">
      <formula>2</formula>
      <formula>3.49</formula>
    </cfRule>
  </conditionalFormatting>
  <conditionalFormatting sqref="D3:N37 O3 P3:Q37">
    <cfRule type="cellIs" dxfId="7" priority="4" operator="between">
      <formula>3.5</formula>
      <formula>4.99</formula>
    </cfRule>
  </conditionalFormatting>
  <conditionalFormatting sqref="O3:O37">
    <cfRule type="cellIs" dxfId="6" priority="5" operator="equal">
      <formula>"CĐ"</formula>
    </cfRule>
  </conditionalFormatting>
  <dataValidations count="2">
    <dataValidation type="list" allowBlank="1" showDropDown="1" showInputMessage="1" showErrorMessage="1" prompt="Nhấp và nhập giá trị Đ/CĐ/M" sqref="O4:O37">
      <formula1>"Đ,CĐ,M"</formula1>
    </dataValidation>
    <dataValidation type="decimal" allowBlank="1" showDropDown="1" showInputMessage="1" showErrorMessage="1" prompt="Nhập số trong khoảng 0 và 10" sqref="D3:P3 D4:N37 P4:P37">
      <formula1>0</formula1>
      <formula2>10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B38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.75" customHeight="1"/>
  <cols>
    <col min="1" max="1" width="3.42578125" customWidth="1"/>
    <col min="2" max="2" width="20" customWidth="1"/>
    <col min="3" max="3" width="7.5703125" customWidth="1"/>
    <col min="4" max="12" width="6.42578125" customWidth="1"/>
    <col min="13" max="14" width="5.85546875" customWidth="1"/>
    <col min="15" max="15" width="6.7109375" customWidth="1"/>
    <col min="16" max="16" width="5.85546875" customWidth="1"/>
    <col min="17" max="17" width="8.140625" customWidth="1"/>
    <col min="18" max="18" width="4.42578125" customWidth="1"/>
    <col min="19" max="19" width="6.140625" customWidth="1"/>
    <col min="20" max="20" width="6.28515625" customWidth="1"/>
    <col min="21" max="21" width="14" customWidth="1"/>
    <col min="22" max="22" width="5.85546875" customWidth="1"/>
    <col min="23" max="23" width="8.85546875" customWidth="1"/>
    <col min="24" max="28" width="7" customWidth="1"/>
  </cols>
  <sheetData>
    <row r="1" spans="1:28" ht="22.5">
      <c r="A1" s="67" t="s">
        <v>36</v>
      </c>
      <c r="B1" s="68"/>
      <c r="C1" s="68"/>
      <c r="D1" s="69" t="s">
        <v>37</v>
      </c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1"/>
      <c r="W1" s="1"/>
      <c r="X1" s="1"/>
      <c r="Y1" s="1"/>
      <c r="Z1" s="1"/>
      <c r="AA1" s="1"/>
      <c r="AB1" s="1"/>
    </row>
    <row r="2" spans="1:28" ht="31.5" customHeight="1">
      <c r="A2" s="71" t="str">
        <f>'HK1'!A2:C2</f>
        <v>--- 12C2 ---</v>
      </c>
      <c r="B2" s="72"/>
      <c r="C2" s="72"/>
      <c r="D2" s="2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2" t="s">
        <v>12</v>
      </c>
      <c r="N2" s="3" t="s">
        <v>13</v>
      </c>
      <c r="O2" s="3" t="s">
        <v>14</v>
      </c>
      <c r="P2" s="2" t="s">
        <v>15</v>
      </c>
      <c r="Q2" s="4" t="s">
        <v>38</v>
      </c>
      <c r="R2" s="2" t="s">
        <v>17</v>
      </c>
      <c r="S2" s="2" t="s">
        <v>18</v>
      </c>
      <c r="T2" s="2" t="s">
        <v>19</v>
      </c>
      <c r="U2" s="2" t="s">
        <v>39</v>
      </c>
      <c r="V2" s="2"/>
      <c r="W2" s="5"/>
      <c r="X2" s="5"/>
      <c r="Y2" s="5"/>
      <c r="Z2" s="5"/>
      <c r="AA2" s="5"/>
      <c r="AB2" s="5"/>
    </row>
    <row r="3" spans="1:28">
      <c r="A3" s="54">
        <f t="array" ref="A3:C37" ca="1">'HK2'!A3:C37</f>
        <v>1</v>
      </c>
      <c r="B3" s="7" t="str">
        <f ca="1"/>
        <v>Huỳnh Khánh</v>
      </c>
      <c r="C3" s="8" t="str">
        <f ca="1"/>
        <v>An</v>
      </c>
      <c r="D3" s="9" t="str">
        <f ca="1">IF(COUNT('HK1'!D3,'HK2'!D3)=2,ROUND(SUM('HK1'!D3,'HK2'!D3*2)/3,1),"")</f>
        <v/>
      </c>
      <c r="E3" s="9" t="str">
        <f ca="1">IF(COUNT('HK1'!E3,'HK2'!E3)=2,ROUND(SUM('HK1'!E3,'HK2'!E3*2)/3,1),"")</f>
        <v/>
      </c>
      <c r="F3" s="9" t="str">
        <f ca="1">IF(COUNT('HK1'!F3,'HK2'!F3)=2,ROUND(SUM('HK1'!F3,'HK2'!F3*2)/3,1),"")</f>
        <v/>
      </c>
      <c r="G3" s="9" t="str">
        <f ca="1">IF(COUNT('HK1'!G3,'HK2'!G3)=2,ROUND(SUM('HK1'!G3,'HK2'!G3*2)/3,1),"")</f>
        <v/>
      </c>
      <c r="H3" s="9" t="str">
        <f ca="1">IF(COUNT('HK1'!H3,'HK2'!H3)=2,ROUND(SUM('HK1'!H3,'HK2'!H3*2)/3,1),"")</f>
        <v/>
      </c>
      <c r="I3" s="9" t="str">
        <f ca="1">IF(COUNT('HK1'!I3,'HK2'!I3)=2,ROUND(SUM('HK1'!I3,'HK2'!I3*2)/3,1),"")</f>
        <v/>
      </c>
      <c r="J3" s="9" t="str">
        <f ca="1">IF(COUNT('HK1'!J3,'HK2'!J3)=2,ROUND(SUM('HK1'!J3,'HK2'!J3*2)/3,1),"")</f>
        <v/>
      </c>
      <c r="K3" s="9" t="str">
        <f ca="1">IF(COUNT('HK1'!K3,'HK2'!K3)=2,ROUND(SUM('HK1'!K3,'HK2'!K3*2)/3,1),"")</f>
        <v/>
      </c>
      <c r="L3" s="9" t="str">
        <f ca="1">IF(COUNT('HK1'!L3,'HK2'!L3)=2,ROUND(SUM('HK1'!L3,'HK2'!L3*2)/3,1),"")</f>
        <v/>
      </c>
      <c r="M3" s="9" t="str">
        <f ca="1">IF(COUNT('HK1'!M3,'HK2'!M3)=2,ROUND(SUM('HK1'!M3,'HK2'!M3*2)/3,1),"")</f>
        <v/>
      </c>
      <c r="N3" s="9" t="str">
        <f ca="1">IF(COUNT('HK1'!N3,'HK2'!N3)=2,ROUND(SUM('HK1'!N3,'HK2'!N3*2)/3,1),"")</f>
        <v/>
      </c>
      <c r="O3" s="9" t="str">
        <f t="array" aca="1" ref="O3:O37" ca="1">'HK2'!O3:O37</f>
        <v/>
      </c>
      <c r="P3" s="55">
        <f t="array" aca="1" ref="P3:P37" ca="1">'HK1'!P3:P37</f>
        <v>9.1</v>
      </c>
      <c r="Q3" s="53" t="str">
        <f t="shared" ref="Q3:Q37" ca="1" si="0">IF(COUNTIF(D3:P3,"")=0,ROUND(AVERAGE(D3:N3,P3),1),"")</f>
        <v/>
      </c>
      <c r="R3" s="11" t="str">
        <f t="shared" ref="R3:R37" ca="1" si="1">IF(Q3="","",IF(AND(Q3&gt;=8,V3="Tb",COUNTIF(D3:P3,"&lt;5")=1),"K",IF(OR(AND(Q3&gt;=8,V3="Y",COUNTIF(D3:P3,"&lt;3,5")=1,O3="Đ"),AND(Q3&gt;=8,V3="Y",COUNTIF(D3:P3,"&lt;3,5")=0,O3="CĐ")),"Tb",IF(OR(AND(Q3&gt;=6.5,V3="Y",COUNTIF(D3:P3,"&lt;3,5")=1,O3="Đ"),AND(Q3&gt;=6.5,V3="Y",COUNTIF(D3:P3,"&lt;3,5")=0,O3="CĐ")),"Tb",IF(AND(Q3&gt;=6.5,V3="Kém",COUNTIF(D3:P3,"&lt;2")=1),"Y",V3)))))</f>
        <v/>
      </c>
      <c r="S3" s="9" t="str">
        <f t="array" ref="S3:S37" ca="1">'HK2'!S3:S37</f>
        <v/>
      </c>
      <c r="T3" s="56" t="str">
        <f ca="1">IF(SUM('HK1'!T3,'HK2'!T3)=0,"",SUM('HK1'!T3,'HK2'!T3))</f>
        <v/>
      </c>
      <c r="U3" s="11" t="str">
        <f t="shared" ref="U3:U37" ca="1" si="2">IF(COUNTIF(R3:S3,"")=0,IF(AND(R3="G",S3="T"),"HSG",IF(OR(AND(R3="G",S3="K"),AND(R3="K",S3="K"),AND(R3="K",S3="T")),"HSTT",IF(OR(AND(R3="Y",S3="Y"),AND(R3="kém",S3="Y")),"Ở lại lớp",IF(AND(S3="Y",OR(R3&lt;&gt;"kém",R3&lt;&gt;"Y")),"Rèn luyện HK",IF(AND(S3&lt;&gt;"Y",OR(R3="Y",O3="CĐ")),"Thi lại",""))))),"")</f>
        <v/>
      </c>
      <c r="V3" s="57" t="str">
        <f t="shared" ref="V3:V37" ca="1" si="3">IF(AND(P3&gt;=8,OR(C3&gt;=8,H3&gt;=8,K3&gt;=8),MIN(C3:O3)&gt;=6.5,N3="Đ"),"G",IF(AND(P3&gt;=6.5,OR(C3&gt;=6.5,H3&gt;=6.5,K3&gt;=6.5),MIN(C3:O3)&gt;=5,N3="Đ"),"K",IF(AND(P3&gt;=5,OR(C3&gt;=5,H3&gt;=5,K3&gt;=5),MIN(C3:O3)&gt;=3.5,N3="Đ"),"Tb",IF(AND(P3&gt;=3.5,MIN(C3:O3)&gt;=2),"Y","Kém"))))</f>
        <v>Kém</v>
      </c>
      <c r="W3" s="73" t="s">
        <v>40</v>
      </c>
      <c r="X3" s="70"/>
      <c r="Y3" s="70"/>
      <c r="Z3" s="70"/>
      <c r="AA3" s="70"/>
      <c r="AB3" s="70"/>
    </row>
    <row r="4" spans="1:28">
      <c r="A4" s="15">
        <f ca="1"/>
        <v>2</v>
      </c>
      <c r="B4" s="16" t="str">
        <f ca="1"/>
        <v>Nguyễn Trịnh Hoàng</v>
      </c>
      <c r="C4" s="17" t="str">
        <f ca="1"/>
        <v>Anh</v>
      </c>
      <c r="D4" s="9" t="str">
        <f ca="1">IF(COUNT('HK1'!D4,'HK2'!D4)=2,ROUND(SUM('HK1'!D4,'HK2'!D4*2)/3,1),"")</f>
        <v/>
      </c>
      <c r="E4" s="9" t="str">
        <f ca="1">IF(COUNT('HK1'!E4,'HK2'!E4)=2,ROUND(SUM('HK1'!E4,'HK2'!E4*2)/3,1),"")</f>
        <v/>
      </c>
      <c r="F4" s="9" t="str">
        <f ca="1">IF(COUNT('HK1'!F4,'HK2'!F4)=2,ROUND(SUM('HK1'!F4,'HK2'!F4*2)/3,1),"")</f>
        <v/>
      </c>
      <c r="G4" s="9" t="str">
        <f ca="1">IF(COUNT('HK1'!G4,'HK2'!G4)=2,ROUND(SUM('HK1'!G4,'HK2'!G4*2)/3,1),"")</f>
        <v/>
      </c>
      <c r="H4" s="9" t="str">
        <f ca="1">IF(COUNT('HK1'!H4,'HK2'!H4)=2,ROUND(SUM('HK1'!H4,'HK2'!H4*2)/3,1),"")</f>
        <v/>
      </c>
      <c r="I4" s="9" t="str">
        <f ca="1">IF(COUNT('HK1'!I4,'HK2'!I4)=2,ROUND(SUM('HK1'!I4,'HK2'!I4*2)/3,1),"")</f>
        <v/>
      </c>
      <c r="J4" s="9" t="str">
        <f ca="1">IF(COUNT('HK1'!J4,'HK2'!J4)=2,ROUND(SUM('HK1'!J4,'HK2'!J4*2)/3,1),"")</f>
        <v/>
      </c>
      <c r="K4" s="9" t="str">
        <f ca="1">IF(COUNT('HK1'!K4,'HK2'!K4)=2,ROUND(SUM('HK1'!K4,'HK2'!K4*2)/3,1),"")</f>
        <v/>
      </c>
      <c r="L4" s="9" t="str">
        <f ca="1">IF(COUNT('HK1'!L4,'HK2'!L4)=2,ROUND(SUM('HK1'!L4,'HK2'!L4*2)/3,1),"")</f>
        <v/>
      </c>
      <c r="M4" s="9" t="str">
        <f ca="1">IF(COUNT('HK1'!M4,'HK2'!M4)=2,ROUND(SUM('HK1'!M4,'HK2'!M4*2)/3,1),"")</f>
        <v/>
      </c>
      <c r="N4" s="9" t="str">
        <f ca="1">IF(COUNT('HK1'!N4,'HK2'!N4)=2,ROUND(SUM('HK1'!N4,'HK2'!N4*2)/3,1),"")</f>
        <v/>
      </c>
      <c r="O4" s="9" t="str">
        <f ca="1"/>
        <v/>
      </c>
      <c r="P4" s="9">
        <f ca="1"/>
        <v>7.8</v>
      </c>
      <c r="Q4" s="53" t="str">
        <f t="shared" ca="1" si="0"/>
        <v/>
      </c>
      <c r="R4" s="11" t="str">
        <f t="shared" ca="1" si="1"/>
        <v/>
      </c>
      <c r="S4" s="11">
        <v>0</v>
      </c>
      <c r="T4" s="56">
        <f ca="1">IF(SUM('HK1'!T4,'HK2'!T4)=0,"",SUM('HK1'!T4,'HK2'!T4))</f>
        <v>1</v>
      </c>
      <c r="U4" s="11" t="str">
        <f t="shared" ca="1" si="2"/>
        <v/>
      </c>
      <c r="V4" s="57" t="str">
        <f t="shared" ca="1" si="3"/>
        <v>Kém</v>
      </c>
      <c r="W4" s="45"/>
      <c r="X4" s="45"/>
      <c r="Y4" s="46" t="s">
        <v>23</v>
      </c>
      <c r="Z4" s="12">
        <f ca="1">COUNT($Q$3:$Q$37)</f>
        <v>0</v>
      </c>
      <c r="AA4" s="45"/>
      <c r="AB4" s="45"/>
    </row>
    <row r="5" spans="1:28">
      <c r="A5" s="19">
        <f ca="1"/>
        <v>3</v>
      </c>
      <c r="B5" s="7" t="str">
        <f ca="1"/>
        <v>Ngô Trần Gia</v>
      </c>
      <c r="C5" s="8" t="str">
        <f ca="1"/>
        <v>Bảo</v>
      </c>
      <c r="D5" s="9" t="str">
        <f ca="1">IF(COUNT('HK1'!D5,'HK2'!D5)=2,ROUND(SUM('HK1'!D5,'HK2'!D5*2)/3,1),"")</f>
        <v/>
      </c>
      <c r="E5" s="9" t="str">
        <f ca="1">IF(COUNT('HK1'!E5,'HK2'!E5)=2,ROUND(SUM('HK1'!E5,'HK2'!E5*2)/3,1),"")</f>
        <v/>
      </c>
      <c r="F5" s="9" t="str">
        <f ca="1">IF(COUNT('HK1'!F5,'HK2'!F5)=2,ROUND(SUM('HK1'!F5,'HK2'!F5*2)/3,1),"")</f>
        <v/>
      </c>
      <c r="G5" s="9" t="str">
        <f ca="1">IF(COUNT('HK1'!G5,'HK2'!G5)=2,ROUND(SUM('HK1'!G5,'HK2'!G5*2)/3,1),"")</f>
        <v/>
      </c>
      <c r="H5" s="9" t="str">
        <f ca="1">IF(COUNT('HK1'!H5,'HK2'!H5)=2,ROUND(SUM('HK1'!H5,'HK2'!H5*2)/3,1),"")</f>
        <v/>
      </c>
      <c r="I5" s="9" t="str">
        <f ca="1">IF(COUNT('HK1'!I5,'HK2'!I5)=2,ROUND(SUM('HK1'!I5,'HK2'!I5*2)/3,1),"")</f>
        <v/>
      </c>
      <c r="J5" s="9" t="str">
        <f ca="1">IF(COUNT('HK1'!J5,'HK2'!J5)=2,ROUND(SUM('HK1'!J5,'HK2'!J5*2)/3,1),"")</f>
        <v/>
      </c>
      <c r="K5" s="9" t="str">
        <f ca="1">IF(COUNT('HK1'!K5,'HK2'!K5)=2,ROUND(SUM('HK1'!K5,'HK2'!K5*2)/3,1),"")</f>
        <v/>
      </c>
      <c r="L5" s="9" t="str">
        <f ca="1">IF(COUNT('HK1'!L5,'HK2'!L5)=2,ROUND(SUM('HK1'!L5,'HK2'!L5*2)/3,1),"")</f>
        <v/>
      </c>
      <c r="M5" s="9" t="str">
        <f ca="1">IF(COUNT('HK1'!M5,'HK2'!M5)=2,ROUND(SUM('HK1'!M5,'HK2'!M5*2)/3,1),"")</f>
        <v/>
      </c>
      <c r="N5" s="9" t="str">
        <f ca="1">IF(COUNT('HK1'!N5,'HK2'!N5)=2,ROUND(SUM('HK1'!N5,'HK2'!N5*2)/3,1),"")</f>
        <v/>
      </c>
      <c r="O5" s="9" t="str">
        <f ca="1"/>
        <v/>
      </c>
      <c r="P5" s="9">
        <f ca="1"/>
        <v>9.1</v>
      </c>
      <c r="Q5" s="53" t="str">
        <f t="shared" ca="1" si="0"/>
        <v/>
      </c>
      <c r="R5" s="11" t="str">
        <f t="shared" ca="1" si="1"/>
        <v/>
      </c>
      <c r="S5" s="11">
        <v>0</v>
      </c>
      <c r="T5" s="56" t="str">
        <f ca="1">IF(SUM('HK1'!T5,'HK2'!T5)=0,"",SUM('HK1'!T5,'HK2'!T5))</f>
        <v/>
      </c>
      <c r="U5" s="11" t="str">
        <f t="shared" ca="1" si="2"/>
        <v/>
      </c>
      <c r="V5" s="57" t="str">
        <f t="shared" ca="1" si="3"/>
        <v>Kém</v>
      </c>
      <c r="W5" s="18"/>
      <c r="X5" s="47" t="s">
        <v>24</v>
      </c>
      <c r="Y5" s="47" t="s">
        <v>25</v>
      </c>
      <c r="Z5" s="47" t="s">
        <v>26</v>
      </c>
      <c r="AA5" s="47" t="s">
        <v>27</v>
      </c>
      <c r="AB5" s="47" t="s">
        <v>28</v>
      </c>
    </row>
    <row r="6" spans="1:28">
      <c r="A6" s="15">
        <f ca="1"/>
        <v>4</v>
      </c>
      <c r="B6" s="16" t="str">
        <f ca="1"/>
        <v>Nguyễn Tuấn</v>
      </c>
      <c r="C6" s="17" t="str">
        <f ca="1"/>
        <v>Bảo</v>
      </c>
      <c r="D6" s="9" t="str">
        <f ca="1">IF(COUNT('HK1'!D6,'HK2'!D6)=2,ROUND(SUM('HK1'!D6,'HK2'!D6*2)/3,1),"")</f>
        <v/>
      </c>
      <c r="E6" s="9" t="str">
        <f ca="1">IF(COUNT('HK1'!E6,'HK2'!E6)=2,ROUND(SUM('HK1'!E6,'HK2'!E6*2)/3,1),"")</f>
        <v/>
      </c>
      <c r="F6" s="9" t="str">
        <f ca="1">IF(COUNT('HK1'!F6,'HK2'!F6)=2,ROUND(SUM('HK1'!F6,'HK2'!F6*2)/3,1),"")</f>
        <v/>
      </c>
      <c r="G6" s="9" t="str">
        <f ca="1">IF(COUNT('HK1'!G6,'HK2'!G6)=2,ROUND(SUM('HK1'!G6,'HK2'!G6*2)/3,1),"")</f>
        <v/>
      </c>
      <c r="H6" s="9" t="str">
        <f ca="1">IF(COUNT('HK1'!H6,'HK2'!H6)=2,ROUND(SUM('HK1'!H6,'HK2'!H6*2)/3,1),"")</f>
        <v/>
      </c>
      <c r="I6" s="9" t="str">
        <f ca="1">IF(COUNT('HK1'!I6,'HK2'!I6)=2,ROUND(SUM('HK1'!I6,'HK2'!I6*2)/3,1),"")</f>
        <v/>
      </c>
      <c r="J6" s="9" t="str">
        <f ca="1">IF(COUNT('HK1'!J6,'HK2'!J6)=2,ROUND(SUM('HK1'!J6,'HK2'!J6*2)/3,1),"")</f>
        <v/>
      </c>
      <c r="K6" s="9" t="str">
        <f ca="1">IF(COUNT('HK1'!K6,'HK2'!K6)=2,ROUND(SUM('HK1'!K6,'HK2'!K6*2)/3,1),"")</f>
        <v/>
      </c>
      <c r="L6" s="9" t="str">
        <f ca="1">IF(COUNT('HK1'!L6,'HK2'!L6)=2,ROUND(SUM('HK1'!L6,'HK2'!L6*2)/3,1),"")</f>
        <v/>
      </c>
      <c r="M6" s="9" t="str">
        <f ca="1">IF(COUNT('HK1'!M6,'HK2'!M6)=2,ROUND(SUM('HK1'!M6,'HK2'!M6*2)/3,1),"")</f>
        <v/>
      </c>
      <c r="N6" s="9" t="str">
        <f ca="1">IF(COUNT('HK1'!N6,'HK2'!N6)=2,ROUND(SUM('HK1'!N6,'HK2'!N6*2)/3,1),"")</f>
        <v/>
      </c>
      <c r="O6" s="9" t="str">
        <f ca="1"/>
        <v/>
      </c>
      <c r="P6" s="9">
        <f ca="1"/>
        <v>7.8</v>
      </c>
      <c r="Q6" s="53" t="str">
        <f t="shared" ca="1" si="0"/>
        <v/>
      </c>
      <c r="R6" s="11" t="str">
        <f t="shared" ca="1" si="1"/>
        <v/>
      </c>
      <c r="S6" s="11">
        <v>0</v>
      </c>
      <c r="T6" s="56">
        <f ca="1">IF(SUM('HK1'!T6,'HK2'!T6)=0,"",SUM('HK1'!T6,'HK2'!T6))</f>
        <v>1</v>
      </c>
      <c r="U6" s="11" t="str">
        <f t="shared" ca="1" si="2"/>
        <v/>
      </c>
      <c r="V6" s="57" t="str">
        <f t="shared" ca="1" si="3"/>
        <v>Kém</v>
      </c>
      <c r="W6" s="74" t="s">
        <v>29</v>
      </c>
      <c r="X6" s="11">
        <f ca="1">COUNTIF($R$3:$R$37,"G")</f>
        <v>0</v>
      </c>
      <c r="Y6" s="11">
        <f ca="1">COUNTIF($R$3:$R$37,"K")</f>
        <v>0</v>
      </c>
      <c r="Z6" s="11">
        <f ca="1">COUNTIF($R$3:$R$37,"Tb")</f>
        <v>0</v>
      </c>
      <c r="AA6" s="11">
        <f ca="1">COUNTIF($R$3:$R$37,"Y")</f>
        <v>0</v>
      </c>
      <c r="AB6" s="11">
        <f ca="1">COUNTIF($R$3:$R$37,"kém")</f>
        <v>0</v>
      </c>
    </row>
    <row r="7" spans="1:28">
      <c r="A7" s="19">
        <f ca="1"/>
        <v>5</v>
      </c>
      <c r="B7" s="7" t="str">
        <f ca="1"/>
        <v>Trần Hòa</v>
      </c>
      <c r="C7" s="8" t="str">
        <f ca="1"/>
        <v>Bình</v>
      </c>
      <c r="D7" s="9" t="str">
        <f ca="1">IF(COUNT('HK1'!D7,'HK2'!D7)=2,ROUND(SUM('HK1'!D7,'HK2'!D7*2)/3,1),"")</f>
        <v/>
      </c>
      <c r="E7" s="9" t="str">
        <f ca="1">IF(COUNT('HK1'!E7,'HK2'!E7)=2,ROUND(SUM('HK1'!E7,'HK2'!E7*2)/3,1),"")</f>
        <v/>
      </c>
      <c r="F7" s="9" t="str">
        <f ca="1">IF(COUNT('HK1'!F7,'HK2'!F7)=2,ROUND(SUM('HK1'!F7,'HK2'!F7*2)/3,1),"")</f>
        <v/>
      </c>
      <c r="G7" s="9" t="str">
        <f ca="1">IF(COUNT('HK1'!G7,'HK2'!G7)=2,ROUND(SUM('HK1'!G7,'HK2'!G7*2)/3,1),"")</f>
        <v/>
      </c>
      <c r="H7" s="9" t="str">
        <f ca="1">IF(COUNT('HK1'!H7,'HK2'!H7)=2,ROUND(SUM('HK1'!H7,'HK2'!H7*2)/3,1),"")</f>
        <v/>
      </c>
      <c r="I7" s="9" t="str">
        <f ca="1">IF(COUNT('HK1'!I7,'HK2'!I7)=2,ROUND(SUM('HK1'!I7,'HK2'!I7*2)/3,1),"")</f>
        <v/>
      </c>
      <c r="J7" s="9" t="str">
        <f ca="1">IF(COUNT('HK1'!J7,'HK2'!J7)=2,ROUND(SUM('HK1'!J7,'HK2'!J7*2)/3,1),"")</f>
        <v/>
      </c>
      <c r="K7" s="9" t="str">
        <f ca="1">IF(COUNT('HK1'!K7,'HK2'!K7)=2,ROUND(SUM('HK1'!K7,'HK2'!K7*2)/3,1),"")</f>
        <v/>
      </c>
      <c r="L7" s="9" t="str">
        <f ca="1">IF(COUNT('HK1'!L7,'HK2'!L7)=2,ROUND(SUM('HK1'!L7,'HK2'!L7*2)/3,1),"")</f>
        <v/>
      </c>
      <c r="M7" s="9" t="str">
        <f ca="1">IF(COUNT('HK1'!M7,'HK2'!M7)=2,ROUND(SUM('HK1'!M7,'HK2'!M7*2)/3,1),"")</f>
        <v/>
      </c>
      <c r="N7" s="9" t="str">
        <f ca="1">IF(COUNT('HK1'!N7,'HK2'!N7)=2,ROUND(SUM('HK1'!N7,'HK2'!N7*2)/3,1),"")</f>
        <v/>
      </c>
      <c r="O7" s="9" t="str">
        <f ca="1"/>
        <v/>
      </c>
      <c r="P7" s="9">
        <f ca="1"/>
        <v>8.1</v>
      </c>
      <c r="Q7" s="53" t="str">
        <f t="shared" ca="1" si="0"/>
        <v/>
      </c>
      <c r="R7" s="11" t="str">
        <f t="shared" ca="1" si="1"/>
        <v/>
      </c>
      <c r="S7" s="11">
        <v>0</v>
      </c>
      <c r="T7" s="56" t="str">
        <f ca="1">IF(SUM('HK1'!T7,'HK2'!T7)=0,"",SUM('HK1'!T7,'HK2'!T7))</f>
        <v/>
      </c>
      <c r="U7" s="11" t="str">
        <f t="shared" ca="1" si="2"/>
        <v/>
      </c>
      <c r="V7" s="57" t="str">
        <f t="shared" ca="1" si="3"/>
        <v>Kém</v>
      </c>
      <c r="W7" s="75"/>
      <c r="X7" s="51" t="str">
        <f t="shared" ref="X7:AB7" ca="1" si="4">IF(X6=0,"",X6/COUNT(($Q$3:$Q$37)))</f>
        <v/>
      </c>
      <c r="Y7" s="51" t="str">
        <f t="shared" ca="1" si="4"/>
        <v/>
      </c>
      <c r="Z7" s="51" t="str">
        <f t="shared" ca="1" si="4"/>
        <v/>
      </c>
      <c r="AA7" s="51" t="str">
        <f t="shared" ca="1" si="4"/>
        <v/>
      </c>
      <c r="AB7" s="51" t="str">
        <f t="shared" ca="1" si="4"/>
        <v/>
      </c>
    </row>
    <row r="8" spans="1:28">
      <c r="A8" s="15">
        <f ca="1"/>
        <v>6</v>
      </c>
      <c r="B8" s="16" t="str">
        <f ca="1"/>
        <v>Lê Nguyễn Mạnh</v>
      </c>
      <c r="C8" s="17" t="str">
        <f ca="1"/>
        <v>Dũng</v>
      </c>
      <c r="D8" s="9" t="str">
        <f ca="1">IF(COUNT('HK1'!D8,'HK2'!D8)=2,ROUND(SUM('HK1'!D8,'HK2'!D8*2)/3,1),"")</f>
        <v/>
      </c>
      <c r="E8" s="9" t="str">
        <f ca="1">IF(COUNT('HK1'!E8,'HK2'!E8)=2,ROUND(SUM('HK1'!E8,'HK2'!E8*2)/3,1),"")</f>
        <v/>
      </c>
      <c r="F8" s="9" t="str">
        <f ca="1">IF(COUNT('HK1'!F8,'HK2'!F8)=2,ROUND(SUM('HK1'!F8,'HK2'!F8*2)/3,1),"")</f>
        <v/>
      </c>
      <c r="G8" s="9" t="str">
        <f ca="1">IF(COUNT('HK1'!G8,'HK2'!G8)=2,ROUND(SUM('HK1'!G8,'HK2'!G8*2)/3,1),"")</f>
        <v/>
      </c>
      <c r="H8" s="9" t="str">
        <f ca="1">IF(COUNT('HK1'!H8,'HK2'!H8)=2,ROUND(SUM('HK1'!H8,'HK2'!H8*2)/3,1),"")</f>
        <v/>
      </c>
      <c r="I8" s="9" t="str">
        <f ca="1">IF(COUNT('HK1'!I8,'HK2'!I8)=2,ROUND(SUM('HK1'!I8,'HK2'!I8*2)/3,1),"")</f>
        <v/>
      </c>
      <c r="J8" s="9" t="str">
        <f ca="1">IF(COUNT('HK1'!J8,'HK2'!J8)=2,ROUND(SUM('HK1'!J8,'HK2'!J8*2)/3,1),"")</f>
        <v/>
      </c>
      <c r="K8" s="9" t="str">
        <f ca="1">IF(COUNT('HK1'!K8,'HK2'!K8)=2,ROUND(SUM('HK1'!K8,'HK2'!K8*2)/3,1),"")</f>
        <v/>
      </c>
      <c r="L8" s="9" t="str">
        <f ca="1">IF(COUNT('HK1'!L8,'HK2'!L8)=2,ROUND(SUM('HK1'!L8,'HK2'!L8*2)/3,1),"")</f>
        <v/>
      </c>
      <c r="M8" s="9" t="str">
        <f ca="1">IF(COUNT('HK1'!M8,'HK2'!M8)=2,ROUND(SUM('HK1'!M8,'HK2'!M8*2)/3,1),"")</f>
        <v/>
      </c>
      <c r="N8" s="9" t="str">
        <f ca="1">IF(COUNT('HK1'!N8,'HK2'!N8)=2,ROUND(SUM('HK1'!N8,'HK2'!N8*2)/3,1),"")</f>
        <v/>
      </c>
      <c r="O8" s="9" t="str">
        <f ca="1"/>
        <v/>
      </c>
      <c r="P8" s="9">
        <f ca="1"/>
        <v>7.8</v>
      </c>
      <c r="Q8" s="53" t="str">
        <f t="shared" ca="1" si="0"/>
        <v/>
      </c>
      <c r="R8" s="11" t="str">
        <f t="shared" ca="1" si="1"/>
        <v/>
      </c>
      <c r="S8" s="11">
        <v>0</v>
      </c>
      <c r="T8" s="56" t="str">
        <f ca="1">IF(SUM('HK1'!T8,'HK2'!T8)=0,"",SUM('HK1'!T8,'HK2'!T8))</f>
        <v/>
      </c>
      <c r="U8" s="11" t="str">
        <f t="shared" ca="1" si="2"/>
        <v/>
      </c>
      <c r="V8" s="57" t="str">
        <f t="shared" ca="1" si="3"/>
        <v>Kém</v>
      </c>
      <c r="W8" s="74" t="s">
        <v>32</v>
      </c>
      <c r="X8" s="11">
        <f ca="1">COUNTIF($S$3:$S$37,"T")</f>
        <v>0</v>
      </c>
      <c r="Y8" s="11">
        <f ca="1">COUNTIF($S$3:$S$37,"K")</f>
        <v>0</v>
      </c>
      <c r="Z8" s="11">
        <f ca="1">COUNTIF($S$3:$S$37,"Tb")</f>
        <v>0</v>
      </c>
      <c r="AA8" s="11">
        <f ca="1">COUNTIF($S$3:$S$37,"Y")</f>
        <v>0</v>
      </c>
      <c r="AB8" s="11"/>
    </row>
    <row r="9" spans="1:28">
      <c r="A9" s="19">
        <f ca="1"/>
        <v>7</v>
      </c>
      <c r="B9" s="7" t="str">
        <f ca="1"/>
        <v>Đặng Phạm Tùng</v>
      </c>
      <c r="C9" s="8" t="str">
        <f ca="1"/>
        <v>Dương</v>
      </c>
      <c r="D9" s="9" t="str">
        <f ca="1">IF(COUNT('HK1'!D9,'HK2'!D9)=2,ROUND(SUM('HK1'!D9,'HK2'!D9*2)/3,1),"")</f>
        <v/>
      </c>
      <c r="E9" s="9" t="str">
        <f ca="1">IF(COUNT('HK1'!E9,'HK2'!E9)=2,ROUND(SUM('HK1'!E9,'HK2'!E9*2)/3,1),"")</f>
        <v/>
      </c>
      <c r="F9" s="9" t="str">
        <f ca="1">IF(COUNT('HK1'!F9,'HK2'!F9)=2,ROUND(SUM('HK1'!F9,'HK2'!F9*2)/3,1),"")</f>
        <v/>
      </c>
      <c r="G9" s="9" t="str">
        <f ca="1">IF(COUNT('HK1'!G9,'HK2'!G9)=2,ROUND(SUM('HK1'!G9,'HK2'!G9*2)/3,1),"")</f>
        <v/>
      </c>
      <c r="H9" s="9" t="str">
        <f ca="1">IF(COUNT('HK1'!H9,'HK2'!H9)=2,ROUND(SUM('HK1'!H9,'HK2'!H9*2)/3,1),"")</f>
        <v/>
      </c>
      <c r="I9" s="9" t="str">
        <f ca="1">IF(COUNT('HK1'!I9,'HK2'!I9)=2,ROUND(SUM('HK1'!I9,'HK2'!I9*2)/3,1),"")</f>
        <v/>
      </c>
      <c r="J9" s="9" t="str">
        <f ca="1">IF(COUNT('HK1'!J9,'HK2'!J9)=2,ROUND(SUM('HK1'!J9,'HK2'!J9*2)/3,1),"")</f>
        <v/>
      </c>
      <c r="K9" s="9" t="str">
        <f ca="1">IF(COUNT('HK1'!K9,'HK2'!K9)=2,ROUND(SUM('HK1'!K9,'HK2'!K9*2)/3,1),"")</f>
        <v/>
      </c>
      <c r="L9" s="9" t="str">
        <f ca="1">IF(COUNT('HK1'!L9,'HK2'!L9)=2,ROUND(SUM('HK1'!L9,'HK2'!L9*2)/3,1),"")</f>
        <v/>
      </c>
      <c r="M9" s="9" t="str">
        <f ca="1">IF(COUNT('HK1'!M9,'HK2'!M9)=2,ROUND(SUM('HK1'!M9,'HK2'!M9*2)/3,1),"")</f>
        <v/>
      </c>
      <c r="N9" s="9" t="str">
        <f ca="1">IF(COUNT('HK1'!N9,'HK2'!N9)=2,ROUND(SUM('HK1'!N9,'HK2'!N9*2)/3,1),"")</f>
        <v/>
      </c>
      <c r="O9" s="9" t="str">
        <f ca="1"/>
        <v/>
      </c>
      <c r="P9" s="9">
        <f ca="1"/>
        <v>9.1999999999999993</v>
      </c>
      <c r="Q9" s="53" t="str">
        <f t="shared" ca="1" si="0"/>
        <v/>
      </c>
      <c r="R9" s="11" t="str">
        <f t="shared" ca="1" si="1"/>
        <v/>
      </c>
      <c r="S9" s="11">
        <v>0</v>
      </c>
      <c r="T9" s="56" t="str">
        <f ca="1">IF(SUM('HK1'!T9,'HK2'!T9)=0,"",SUM('HK1'!T9,'HK2'!T9))</f>
        <v/>
      </c>
      <c r="U9" s="11" t="str">
        <f t="shared" ca="1" si="2"/>
        <v/>
      </c>
      <c r="V9" s="57" t="str">
        <f t="shared" ca="1" si="3"/>
        <v>Kém</v>
      </c>
      <c r="W9" s="75"/>
      <c r="X9" s="51" t="str">
        <f t="shared" ref="X9:AA9" ca="1" si="5">IF(X8=0,"",X8/COUNT(($Q$3:$Q$37)))</f>
        <v/>
      </c>
      <c r="Y9" s="51" t="str">
        <f t="shared" ca="1" si="5"/>
        <v/>
      </c>
      <c r="Z9" s="51" t="str">
        <f t="shared" ca="1" si="5"/>
        <v/>
      </c>
      <c r="AA9" s="51" t="str">
        <f t="shared" ca="1" si="5"/>
        <v/>
      </c>
      <c r="AB9" s="11"/>
    </row>
    <row r="10" spans="1:28">
      <c r="A10" s="15">
        <f ca="1"/>
        <v>8</v>
      </c>
      <c r="B10" s="16" t="str">
        <f ca="1"/>
        <v>Nguyễn Ngọc Khánh</v>
      </c>
      <c r="C10" s="17" t="str">
        <f ca="1"/>
        <v>Đan</v>
      </c>
      <c r="D10" s="9" t="str">
        <f ca="1">IF(COUNT('HK1'!D10,'HK2'!D10)=2,ROUND(SUM('HK1'!D10,'HK2'!D10*2)/3,1),"")</f>
        <v/>
      </c>
      <c r="E10" s="9" t="str">
        <f ca="1">IF(COUNT('HK1'!E10,'HK2'!E10)=2,ROUND(SUM('HK1'!E10,'HK2'!E10*2)/3,1),"")</f>
        <v/>
      </c>
      <c r="F10" s="9" t="str">
        <f ca="1">IF(COUNT('HK1'!F10,'HK2'!F10)=2,ROUND(SUM('HK1'!F10,'HK2'!F10*2)/3,1),"")</f>
        <v/>
      </c>
      <c r="G10" s="9" t="str">
        <f ca="1">IF(COUNT('HK1'!G10,'HK2'!G10)=2,ROUND(SUM('HK1'!G10,'HK2'!G10*2)/3,1),"")</f>
        <v/>
      </c>
      <c r="H10" s="9" t="str">
        <f ca="1">IF(COUNT('HK1'!H10,'HK2'!H10)=2,ROUND(SUM('HK1'!H10,'HK2'!H10*2)/3,1),"")</f>
        <v/>
      </c>
      <c r="I10" s="9" t="str">
        <f ca="1">IF(COUNT('HK1'!I10,'HK2'!I10)=2,ROUND(SUM('HK1'!I10,'HK2'!I10*2)/3,1),"")</f>
        <v/>
      </c>
      <c r="J10" s="9" t="str">
        <f ca="1">IF(COUNT('HK1'!J10,'HK2'!J10)=2,ROUND(SUM('HK1'!J10,'HK2'!J10*2)/3,1),"")</f>
        <v/>
      </c>
      <c r="K10" s="9" t="str">
        <f ca="1">IF(COUNT('HK1'!K10,'HK2'!K10)=2,ROUND(SUM('HK1'!K10,'HK2'!K10*2)/3,1),"")</f>
        <v/>
      </c>
      <c r="L10" s="9" t="str">
        <f ca="1">IF(COUNT('HK1'!L10,'HK2'!L10)=2,ROUND(SUM('HK1'!L10,'HK2'!L10*2)/3,1),"")</f>
        <v/>
      </c>
      <c r="M10" s="9" t="str">
        <f ca="1">IF(COUNT('HK1'!M10,'HK2'!M10)=2,ROUND(SUM('HK1'!M10,'HK2'!M10*2)/3,1),"")</f>
        <v/>
      </c>
      <c r="N10" s="9" t="str">
        <f ca="1">IF(COUNT('HK1'!N10,'HK2'!N10)=2,ROUND(SUM('HK1'!N10,'HK2'!N10*2)/3,1),"")</f>
        <v/>
      </c>
      <c r="O10" s="9" t="str">
        <f ca="1"/>
        <v/>
      </c>
      <c r="P10" s="9">
        <f ca="1"/>
        <v>7.8</v>
      </c>
      <c r="Q10" s="53" t="str">
        <f t="shared" ca="1" si="0"/>
        <v/>
      </c>
      <c r="R10" s="11" t="str">
        <f t="shared" ca="1" si="1"/>
        <v/>
      </c>
      <c r="S10" s="11">
        <v>0</v>
      </c>
      <c r="T10" s="56" t="str">
        <f ca="1">IF(SUM('HK1'!T10,'HK2'!T10)=0,"",SUM('HK1'!T10,'HK2'!T10))</f>
        <v/>
      </c>
      <c r="U10" s="11" t="str">
        <f t="shared" ca="1" si="2"/>
        <v/>
      </c>
      <c r="V10" s="57" t="str">
        <f t="shared" ca="1" si="3"/>
        <v>Kém</v>
      </c>
      <c r="W10" s="45"/>
      <c r="X10" s="45"/>
      <c r="Y10" s="45"/>
      <c r="Z10" s="45"/>
      <c r="AA10" s="45"/>
      <c r="AB10" s="45"/>
    </row>
    <row r="11" spans="1:28">
      <c r="A11" s="19">
        <f ca="1"/>
        <v>9</v>
      </c>
      <c r="B11" s="7" t="str">
        <f ca="1"/>
        <v>Trần Viết Chí</v>
      </c>
      <c r="C11" s="8" t="str">
        <f ca="1"/>
        <v>Đạt</v>
      </c>
      <c r="D11" s="9" t="str">
        <f ca="1">IF(COUNT('HK1'!D11,'HK2'!D11)=2,ROUND(SUM('HK1'!D11,'HK2'!D11*2)/3,1),"")</f>
        <v/>
      </c>
      <c r="E11" s="9" t="str">
        <f ca="1">IF(COUNT('HK1'!E11,'HK2'!E11)=2,ROUND(SUM('HK1'!E11,'HK2'!E11*2)/3,1),"")</f>
        <v/>
      </c>
      <c r="F11" s="9" t="str">
        <f ca="1">IF(COUNT('HK1'!F11,'HK2'!F11)=2,ROUND(SUM('HK1'!F11,'HK2'!F11*2)/3,1),"")</f>
        <v/>
      </c>
      <c r="G11" s="9" t="str">
        <f ca="1">IF(COUNT('HK1'!G11,'HK2'!G11)=2,ROUND(SUM('HK1'!G11,'HK2'!G11*2)/3,1),"")</f>
        <v/>
      </c>
      <c r="H11" s="9" t="str">
        <f ca="1">IF(COUNT('HK1'!H11,'HK2'!H11)=2,ROUND(SUM('HK1'!H11,'HK2'!H11*2)/3,1),"")</f>
        <v/>
      </c>
      <c r="I11" s="9" t="str">
        <f ca="1">IF(COUNT('HK1'!I11,'HK2'!I11)=2,ROUND(SUM('HK1'!I11,'HK2'!I11*2)/3,1),"")</f>
        <v/>
      </c>
      <c r="J11" s="9" t="str">
        <f ca="1">IF(COUNT('HK1'!J11,'HK2'!J11)=2,ROUND(SUM('HK1'!J11,'HK2'!J11*2)/3,1),"")</f>
        <v/>
      </c>
      <c r="K11" s="9" t="str">
        <f ca="1">IF(COUNT('HK1'!K11,'HK2'!K11)=2,ROUND(SUM('HK1'!K11,'HK2'!K11*2)/3,1),"")</f>
        <v/>
      </c>
      <c r="L11" s="9" t="str">
        <f ca="1">IF(COUNT('HK1'!L11,'HK2'!L11)=2,ROUND(SUM('HK1'!L11,'HK2'!L11*2)/3,1),"")</f>
        <v/>
      </c>
      <c r="M11" s="9" t="str">
        <f ca="1">IF(COUNT('HK1'!M11,'HK2'!M11)=2,ROUND(SUM('HK1'!M11,'HK2'!M11*2)/3,1),"")</f>
        <v/>
      </c>
      <c r="N11" s="9" t="str">
        <f ca="1">IF(COUNT('HK1'!N11,'HK2'!N11)=2,ROUND(SUM('HK1'!N11,'HK2'!N11*2)/3,1),"")</f>
        <v/>
      </c>
      <c r="O11" s="9" t="str">
        <f ca="1"/>
        <v/>
      </c>
      <c r="P11" s="9">
        <f ca="1"/>
        <v>9</v>
      </c>
      <c r="Q11" s="53" t="str">
        <f t="shared" ca="1" si="0"/>
        <v/>
      </c>
      <c r="R11" s="11" t="str">
        <f t="shared" ca="1" si="1"/>
        <v/>
      </c>
      <c r="S11" s="11">
        <v>0</v>
      </c>
      <c r="T11" s="56" t="str">
        <f ca="1">IF(SUM('HK1'!T11,'HK2'!T11)=0,"",SUM('HK1'!T11,'HK2'!T11))</f>
        <v/>
      </c>
      <c r="U11" s="11" t="str">
        <f t="shared" ca="1" si="2"/>
        <v/>
      </c>
      <c r="V11" s="57" t="str">
        <f t="shared" ca="1" si="3"/>
        <v>Kém</v>
      </c>
      <c r="W11" s="48" t="s">
        <v>30</v>
      </c>
      <c r="X11" s="45"/>
      <c r="Y11" s="45"/>
      <c r="Z11" s="50">
        <f ca="1">COUNTIF($U$3:$U$37,"HSG")</f>
        <v>0</v>
      </c>
      <c r="AA11" s="45"/>
      <c r="AB11" s="45"/>
    </row>
    <row r="12" spans="1:28">
      <c r="A12" s="15">
        <f ca="1"/>
        <v>10</v>
      </c>
      <c r="B12" s="16" t="str">
        <f ca="1"/>
        <v>Võ Hoàng Tuấn</v>
      </c>
      <c r="C12" s="17" t="str">
        <f ca="1"/>
        <v>Đạt</v>
      </c>
      <c r="D12" s="9" t="str">
        <f ca="1">IF(COUNT('HK1'!D12,'HK2'!D12)=2,ROUND(SUM('HK1'!D12,'HK2'!D12*2)/3,1),"")</f>
        <v/>
      </c>
      <c r="E12" s="9" t="str">
        <f ca="1">IF(COUNT('HK1'!E12,'HK2'!E12)=2,ROUND(SUM('HK1'!E12,'HK2'!E12*2)/3,1),"")</f>
        <v/>
      </c>
      <c r="F12" s="9" t="str">
        <f ca="1">IF(COUNT('HK1'!F12,'HK2'!F12)=2,ROUND(SUM('HK1'!F12,'HK2'!F12*2)/3,1),"")</f>
        <v/>
      </c>
      <c r="G12" s="9" t="str">
        <f ca="1">IF(COUNT('HK1'!G12,'HK2'!G12)=2,ROUND(SUM('HK1'!G12,'HK2'!G12*2)/3,1),"")</f>
        <v/>
      </c>
      <c r="H12" s="9" t="str">
        <f ca="1">IF(COUNT('HK1'!H12,'HK2'!H12)=2,ROUND(SUM('HK1'!H12,'HK2'!H12*2)/3,1),"")</f>
        <v/>
      </c>
      <c r="I12" s="9" t="str">
        <f ca="1">IF(COUNT('HK1'!I12,'HK2'!I12)=2,ROUND(SUM('HK1'!I12,'HK2'!I12*2)/3,1),"")</f>
        <v/>
      </c>
      <c r="J12" s="9" t="str">
        <f ca="1">IF(COUNT('HK1'!J12,'HK2'!J12)=2,ROUND(SUM('HK1'!J12,'HK2'!J12*2)/3,1),"")</f>
        <v/>
      </c>
      <c r="K12" s="9" t="str">
        <f ca="1">IF(COUNT('HK1'!K12,'HK2'!K12)=2,ROUND(SUM('HK1'!K12,'HK2'!K12*2)/3,1),"")</f>
        <v/>
      </c>
      <c r="L12" s="9" t="str">
        <f ca="1">IF(COUNT('HK1'!L12,'HK2'!L12)=2,ROUND(SUM('HK1'!L12,'HK2'!L12*2)/3,1),"")</f>
        <v/>
      </c>
      <c r="M12" s="9" t="str">
        <f ca="1">IF(COUNT('HK1'!M12,'HK2'!M12)=2,ROUND(SUM('HK1'!M12,'HK2'!M12*2)/3,1),"")</f>
        <v/>
      </c>
      <c r="N12" s="9" t="str">
        <f ca="1">IF(COUNT('HK1'!N12,'HK2'!N12)=2,ROUND(SUM('HK1'!N12,'HK2'!N12*2)/3,1),"")</f>
        <v/>
      </c>
      <c r="O12" s="9" t="str">
        <f ca="1"/>
        <v/>
      </c>
      <c r="P12" s="9">
        <f ca="1"/>
        <v>8</v>
      </c>
      <c r="Q12" s="53" t="str">
        <f t="shared" ca="1" si="0"/>
        <v/>
      </c>
      <c r="R12" s="11" t="str">
        <f t="shared" ca="1" si="1"/>
        <v/>
      </c>
      <c r="S12" s="11">
        <v>0</v>
      </c>
      <c r="T12" s="56" t="str">
        <f ca="1">IF(SUM('HK1'!T12,'HK2'!T12)=0,"",SUM('HK1'!T12,'HK2'!T12))</f>
        <v/>
      </c>
      <c r="U12" s="11" t="str">
        <f t="shared" ca="1" si="2"/>
        <v/>
      </c>
      <c r="V12" s="57" t="str">
        <f t="shared" ca="1" si="3"/>
        <v>Kém</v>
      </c>
      <c r="W12" s="52" t="s">
        <v>31</v>
      </c>
      <c r="X12" s="45"/>
      <c r="Y12" s="45"/>
      <c r="Z12" s="50">
        <f ca="1">COUNTIF($U$3:$U$37,"HSTT")</f>
        <v>0</v>
      </c>
      <c r="AA12" s="45"/>
      <c r="AB12" s="45"/>
    </row>
    <row r="13" spans="1:28">
      <c r="A13" s="19">
        <f ca="1"/>
        <v>11</v>
      </c>
      <c r="B13" s="7" t="str">
        <f ca="1"/>
        <v>Nguyễn Trần Trung</v>
      </c>
      <c r="C13" s="8" t="str">
        <f ca="1"/>
        <v>Hiếu</v>
      </c>
      <c r="D13" s="9" t="str">
        <f ca="1">IF(COUNT('HK1'!D13,'HK2'!D13)=2,ROUND(SUM('HK1'!D13,'HK2'!D13*2)/3,1),"")</f>
        <v/>
      </c>
      <c r="E13" s="9" t="str">
        <f ca="1">IF(COUNT('HK1'!E13,'HK2'!E13)=2,ROUND(SUM('HK1'!E13,'HK2'!E13*2)/3,1),"")</f>
        <v/>
      </c>
      <c r="F13" s="9" t="str">
        <f ca="1">IF(COUNT('HK1'!F13,'HK2'!F13)=2,ROUND(SUM('HK1'!F13,'HK2'!F13*2)/3,1),"")</f>
        <v/>
      </c>
      <c r="G13" s="9" t="str">
        <f ca="1">IF(COUNT('HK1'!G13,'HK2'!G13)=2,ROUND(SUM('HK1'!G13,'HK2'!G13*2)/3,1),"")</f>
        <v/>
      </c>
      <c r="H13" s="9" t="str">
        <f ca="1">IF(COUNT('HK1'!H13,'HK2'!H13)=2,ROUND(SUM('HK1'!H13,'HK2'!H13*2)/3,1),"")</f>
        <v/>
      </c>
      <c r="I13" s="9" t="str">
        <f ca="1">IF(COUNT('HK1'!I13,'HK2'!I13)=2,ROUND(SUM('HK1'!I13,'HK2'!I13*2)/3,1),"")</f>
        <v/>
      </c>
      <c r="J13" s="9" t="str">
        <f ca="1">IF(COUNT('HK1'!J13,'HK2'!J13)=2,ROUND(SUM('HK1'!J13,'HK2'!J13*2)/3,1),"")</f>
        <v/>
      </c>
      <c r="K13" s="9" t="str">
        <f ca="1">IF(COUNT('HK1'!K13,'HK2'!K13)=2,ROUND(SUM('HK1'!K13,'HK2'!K13*2)/3,1),"")</f>
        <v/>
      </c>
      <c r="L13" s="9" t="str">
        <f ca="1">IF(COUNT('HK1'!L13,'HK2'!L13)=2,ROUND(SUM('HK1'!L13,'HK2'!L13*2)/3,1),"")</f>
        <v/>
      </c>
      <c r="M13" s="9" t="str">
        <f ca="1">IF(COUNT('HK1'!M13,'HK2'!M13)=2,ROUND(SUM('HK1'!M13,'HK2'!M13*2)/3,1),"")</f>
        <v/>
      </c>
      <c r="N13" s="9" t="str">
        <f ca="1">IF(COUNT('HK1'!N13,'HK2'!N13)=2,ROUND(SUM('HK1'!N13,'HK2'!N13*2)/3,1),"")</f>
        <v/>
      </c>
      <c r="O13" s="9" t="str">
        <f ca="1"/>
        <v/>
      </c>
      <c r="P13" s="9">
        <f ca="1"/>
        <v>9.1</v>
      </c>
      <c r="Q13" s="53" t="str">
        <f t="shared" ca="1" si="0"/>
        <v/>
      </c>
      <c r="R13" s="11" t="str">
        <f t="shared" ca="1" si="1"/>
        <v/>
      </c>
      <c r="S13" s="11">
        <v>0</v>
      </c>
      <c r="T13" s="56" t="str">
        <f ca="1">IF(SUM('HK1'!T13,'HK2'!T13)=0,"",SUM('HK1'!T13,'HK2'!T13))</f>
        <v/>
      </c>
      <c r="U13" s="11" t="str">
        <f t="shared" ca="1" si="2"/>
        <v/>
      </c>
      <c r="V13" s="57" t="str">
        <f t="shared" ca="1" si="3"/>
        <v>Kém</v>
      </c>
      <c r="W13" s="52" t="s">
        <v>41</v>
      </c>
      <c r="X13" s="45"/>
      <c r="Y13" s="45"/>
      <c r="Z13" s="50">
        <f ca="1">COUNT($Q$3:$Q$37)-(Z14+Z15+Z16)</f>
        <v>0</v>
      </c>
      <c r="AA13" s="45"/>
      <c r="AB13" s="45"/>
    </row>
    <row r="14" spans="1:28">
      <c r="A14" s="15">
        <f ca="1"/>
        <v>12</v>
      </c>
      <c r="B14" s="16" t="str">
        <f ca="1"/>
        <v>Nguyễn Hoàng</v>
      </c>
      <c r="C14" s="17" t="str">
        <f ca="1"/>
        <v>Huy</v>
      </c>
      <c r="D14" s="9" t="str">
        <f ca="1">IF(COUNT('HK1'!D14,'HK2'!D14)=2,ROUND(SUM('HK1'!D14,'HK2'!D14*2)/3,1),"")</f>
        <v/>
      </c>
      <c r="E14" s="9" t="str">
        <f ca="1">IF(COUNT('HK1'!E14,'HK2'!E14)=2,ROUND(SUM('HK1'!E14,'HK2'!E14*2)/3,1),"")</f>
        <v/>
      </c>
      <c r="F14" s="9" t="str">
        <f ca="1">IF(COUNT('HK1'!F14,'HK2'!F14)=2,ROUND(SUM('HK1'!F14,'HK2'!F14*2)/3,1),"")</f>
        <v/>
      </c>
      <c r="G14" s="9" t="str">
        <f ca="1">IF(COUNT('HK1'!G14,'HK2'!G14)=2,ROUND(SUM('HK1'!G14,'HK2'!G14*2)/3,1),"")</f>
        <v/>
      </c>
      <c r="H14" s="9" t="str">
        <f ca="1">IF(COUNT('HK1'!H14,'HK2'!H14)=2,ROUND(SUM('HK1'!H14,'HK2'!H14*2)/3,1),"")</f>
        <v/>
      </c>
      <c r="I14" s="9" t="str">
        <f ca="1">IF(COUNT('HK1'!I14,'HK2'!I14)=2,ROUND(SUM('HK1'!I14,'HK2'!I14*2)/3,1),"")</f>
        <v/>
      </c>
      <c r="J14" s="9" t="str">
        <f ca="1">IF(COUNT('HK1'!J14,'HK2'!J14)=2,ROUND(SUM('HK1'!J14,'HK2'!J14*2)/3,1),"")</f>
        <v/>
      </c>
      <c r="K14" s="9" t="str">
        <f ca="1">IF(COUNT('HK1'!K14,'HK2'!K14)=2,ROUND(SUM('HK1'!K14,'HK2'!K14*2)/3,1),"")</f>
        <v/>
      </c>
      <c r="L14" s="9" t="str">
        <f ca="1">IF(COUNT('HK1'!L14,'HK2'!L14)=2,ROUND(SUM('HK1'!L14,'HK2'!L14*2)/3,1),"")</f>
        <v/>
      </c>
      <c r="M14" s="9" t="str">
        <f ca="1">IF(COUNT('HK1'!M14,'HK2'!M14)=2,ROUND(SUM('HK1'!M14,'HK2'!M14*2)/3,1),"")</f>
        <v/>
      </c>
      <c r="N14" s="9" t="str">
        <f ca="1">IF(COUNT('HK1'!N14,'HK2'!N14)=2,ROUND(SUM('HK1'!N14,'HK2'!N14*2)/3,1),"")</f>
        <v/>
      </c>
      <c r="O14" s="9" t="str">
        <f ca="1"/>
        <v/>
      </c>
      <c r="P14" s="9">
        <f ca="1"/>
        <v>9</v>
      </c>
      <c r="Q14" s="53" t="str">
        <f t="shared" ca="1" si="0"/>
        <v/>
      </c>
      <c r="R14" s="11" t="str">
        <f t="shared" ca="1" si="1"/>
        <v/>
      </c>
      <c r="S14" s="11">
        <v>0</v>
      </c>
      <c r="T14" s="56" t="str">
        <f ca="1">IF(SUM('HK1'!T14,'HK2'!T14)=0,"",SUM('HK1'!T14,'HK2'!T14))</f>
        <v/>
      </c>
      <c r="U14" s="11" t="str">
        <f t="shared" ca="1" si="2"/>
        <v/>
      </c>
      <c r="V14" s="57" t="str">
        <f t="shared" ca="1" si="3"/>
        <v>Kém</v>
      </c>
      <c r="W14" s="58" t="s">
        <v>42</v>
      </c>
      <c r="X14" s="59"/>
      <c r="Y14" s="59"/>
      <c r="Z14" s="60">
        <f ca="1">COUNTIF($U$3:$U$37,"Thi lại")</f>
        <v>0</v>
      </c>
      <c r="AA14" s="45"/>
      <c r="AB14" s="45"/>
    </row>
    <row r="15" spans="1:28">
      <c r="A15" s="19">
        <f ca="1"/>
        <v>13</v>
      </c>
      <c r="B15" s="7" t="str">
        <f ca="1"/>
        <v>Trần Quang</v>
      </c>
      <c r="C15" s="8" t="str">
        <f ca="1"/>
        <v>Huy</v>
      </c>
      <c r="D15" s="9" t="str">
        <f ca="1">IF(COUNT('HK1'!D15,'HK2'!D15)=2,ROUND(SUM('HK1'!D15,'HK2'!D15*2)/3,1),"")</f>
        <v/>
      </c>
      <c r="E15" s="9" t="str">
        <f ca="1">IF(COUNT('HK1'!E15,'HK2'!E15)=2,ROUND(SUM('HK1'!E15,'HK2'!E15*2)/3,1),"")</f>
        <v/>
      </c>
      <c r="F15" s="9" t="str">
        <f ca="1">IF(COUNT('HK1'!F15,'HK2'!F15)=2,ROUND(SUM('HK1'!F15,'HK2'!F15*2)/3,1),"")</f>
        <v/>
      </c>
      <c r="G15" s="9" t="str">
        <f ca="1">IF(COUNT('HK1'!G15,'HK2'!G15)=2,ROUND(SUM('HK1'!G15,'HK2'!G15*2)/3,1),"")</f>
        <v/>
      </c>
      <c r="H15" s="9" t="str">
        <f ca="1">IF(COUNT('HK1'!H15,'HK2'!H15)=2,ROUND(SUM('HK1'!H15,'HK2'!H15*2)/3,1),"")</f>
        <v/>
      </c>
      <c r="I15" s="9" t="str">
        <f ca="1">IF(COUNT('HK1'!I15,'HK2'!I15)=2,ROUND(SUM('HK1'!I15,'HK2'!I15*2)/3,1),"")</f>
        <v/>
      </c>
      <c r="J15" s="9" t="str">
        <f ca="1">IF(COUNT('HK1'!J15,'HK2'!J15)=2,ROUND(SUM('HK1'!J15,'HK2'!J15*2)/3,1),"")</f>
        <v/>
      </c>
      <c r="K15" s="9" t="str">
        <f ca="1">IF(COUNT('HK1'!K15,'HK2'!K15)=2,ROUND(SUM('HK1'!K15,'HK2'!K15*2)/3,1),"")</f>
        <v/>
      </c>
      <c r="L15" s="9" t="str">
        <f ca="1">IF(COUNT('HK1'!L15,'HK2'!L15)=2,ROUND(SUM('HK1'!L15,'HK2'!L15*2)/3,1),"")</f>
        <v/>
      </c>
      <c r="M15" s="9" t="str">
        <f ca="1">IF(COUNT('HK1'!M15,'HK2'!M15)=2,ROUND(SUM('HK1'!M15,'HK2'!M15*2)/3,1),"")</f>
        <v/>
      </c>
      <c r="N15" s="9" t="str">
        <f ca="1">IF(COUNT('HK1'!N15,'HK2'!N15)=2,ROUND(SUM('HK1'!N15,'HK2'!N15*2)/3,1),"")</f>
        <v/>
      </c>
      <c r="O15" s="9" t="str">
        <f ca="1"/>
        <v/>
      </c>
      <c r="P15" s="9">
        <f ca="1"/>
        <v>9.1</v>
      </c>
      <c r="Q15" s="53" t="str">
        <f t="shared" ca="1" si="0"/>
        <v/>
      </c>
      <c r="R15" s="11" t="str">
        <f t="shared" ca="1" si="1"/>
        <v/>
      </c>
      <c r="S15" s="11">
        <v>0</v>
      </c>
      <c r="T15" s="56" t="str">
        <f ca="1">IF(SUM('HK1'!T15,'HK2'!T15)=0,"",SUM('HK1'!T15,'HK2'!T15))</f>
        <v/>
      </c>
      <c r="U15" s="11" t="str">
        <f t="shared" ca="1" si="2"/>
        <v/>
      </c>
      <c r="V15" s="57" t="str">
        <f t="shared" ca="1" si="3"/>
        <v>Kém</v>
      </c>
      <c r="W15" s="58" t="s">
        <v>43</v>
      </c>
      <c r="X15" s="59"/>
      <c r="Y15" s="59"/>
      <c r="Z15" s="60">
        <f ca="1">COUNTIF($U$3:$U$37,"Ở lại lớp")</f>
        <v>0</v>
      </c>
      <c r="AA15" s="45"/>
      <c r="AB15" s="45"/>
    </row>
    <row r="16" spans="1:28">
      <c r="A16" s="15">
        <f ca="1"/>
        <v>14</v>
      </c>
      <c r="B16" s="16" t="str">
        <f ca="1"/>
        <v>Văn Quốc</v>
      </c>
      <c r="C16" s="17" t="str">
        <f ca="1"/>
        <v>Khánh</v>
      </c>
      <c r="D16" s="9" t="str">
        <f ca="1">IF(COUNT('HK1'!D16,'HK2'!D16)=2,ROUND(SUM('HK1'!D16,'HK2'!D16*2)/3,1),"")</f>
        <v/>
      </c>
      <c r="E16" s="9" t="str">
        <f ca="1">IF(COUNT('HK1'!E16,'HK2'!E16)=2,ROUND(SUM('HK1'!E16,'HK2'!E16*2)/3,1),"")</f>
        <v/>
      </c>
      <c r="F16" s="9" t="str">
        <f ca="1">IF(COUNT('HK1'!F16,'HK2'!F16)=2,ROUND(SUM('HK1'!F16,'HK2'!F16*2)/3,1),"")</f>
        <v/>
      </c>
      <c r="G16" s="9" t="str">
        <f ca="1">IF(COUNT('HK1'!G16,'HK2'!G16)=2,ROUND(SUM('HK1'!G16,'HK2'!G16*2)/3,1),"")</f>
        <v/>
      </c>
      <c r="H16" s="9" t="str">
        <f ca="1">IF(COUNT('HK1'!H16,'HK2'!H16)=2,ROUND(SUM('HK1'!H16,'HK2'!H16*2)/3,1),"")</f>
        <v/>
      </c>
      <c r="I16" s="9" t="str">
        <f ca="1">IF(COUNT('HK1'!I16,'HK2'!I16)=2,ROUND(SUM('HK1'!I16,'HK2'!I16*2)/3,1),"")</f>
        <v/>
      </c>
      <c r="J16" s="9" t="str">
        <f ca="1">IF(COUNT('HK1'!J16,'HK2'!J16)=2,ROUND(SUM('HK1'!J16,'HK2'!J16*2)/3,1),"")</f>
        <v/>
      </c>
      <c r="K16" s="9" t="str">
        <f ca="1">IF(COUNT('HK1'!K16,'HK2'!K16)=2,ROUND(SUM('HK1'!K16,'HK2'!K16*2)/3,1),"")</f>
        <v/>
      </c>
      <c r="L16" s="9" t="str">
        <f ca="1">IF(COUNT('HK1'!L16,'HK2'!L16)=2,ROUND(SUM('HK1'!L16,'HK2'!L16*2)/3,1),"")</f>
        <v/>
      </c>
      <c r="M16" s="9" t="str">
        <f ca="1">IF(COUNT('HK1'!M16,'HK2'!M16)=2,ROUND(SUM('HK1'!M16,'HK2'!M16*2)/3,1),"")</f>
        <v/>
      </c>
      <c r="N16" s="9" t="str">
        <f ca="1">IF(COUNT('HK1'!N16,'HK2'!N16)=2,ROUND(SUM('HK1'!N16,'HK2'!N16*2)/3,1),"")</f>
        <v/>
      </c>
      <c r="O16" s="9" t="str">
        <f ca="1"/>
        <v/>
      </c>
      <c r="P16" s="9">
        <f ca="1"/>
        <v>8.9</v>
      </c>
      <c r="Q16" s="53" t="str">
        <f t="shared" ca="1" si="0"/>
        <v/>
      </c>
      <c r="R16" s="11" t="str">
        <f t="shared" ca="1" si="1"/>
        <v/>
      </c>
      <c r="S16" s="11">
        <v>0</v>
      </c>
      <c r="T16" s="56" t="str">
        <f ca="1">IF(SUM('HK1'!T16,'HK2'!T16)=0,"",SUM('HK1'!T16,'HK2'!T16))</f>
        <v/>
      </c>
      <c r="U16" s="11" t="str">
        <f t="shared" ca="1" si="2"/>
        <v/>
      </c>
      <c r="V16" s="57" t="str">
        <f t="shared" ca="1" si="3"/>
        <v>Kém</v>
      </c>
      <c r="W16" s="58" t="s">
        <v>44</v>
      </c>
      <c r="X16" s="59"/>
      <c r="Y16" s="59"/>
      <c r="Z16" s="60">
        <f ca="1">COUNTIF($U$3:$U$37,"Rèn luyện HK")</f>
        <v>0</v>
      </c>
      <c r="AA16" s="45"/>
      <c r="AB16" s="45"/>
    </row>
    <row r="17" spans="1:28">
      <c r="A17" s="19">
        <f ca="1"/>
        <v>15</v>
      </c>
      <c r="B17" s="7" t="str">
        <f ca="1"/>
        <v>Tạ Nguyễn Quang</v>
      </c>
      <c r="C17" s="8" t="str">
        <f ca="1"/>
        <v>Khoa</v>
      </c>
      <c r="D17" s="9" t="str">
        <f ca="1">IF(COUNT('HK1'!D17,'HK2'!D17)=2,ROUND(SUM('HK1'!D17,'HK2'!D17*2)/3,1),"")</f>
        <v/>
      </c>
      <c r="E17" s="9" t="str">
        <f ca="1">IF(COUNT('HK1'!E17,'HK2'!E17)=2,ROUND(SUM('HK1'!E17,'HK2'!E17*2)/3,1),"")</f>
        <v/>
      </c>
      <c r="F17" s="9" t="str">
        <f ca="1">IF(COUNT('HK1'!F17,'HK2'!F17)=2,ROUND(SUM('HK1'!F17,'HK2'!F17*2)/3,1),"")</f>
        <v/>
      </c>
      <c r="G17" s="9" t="str">
        <f ca="1">IF(COUNT('HK1'!G17,'HK2'!G17)=2,ROUND(SUM('HK1'!G17,'HK2'!G17*2)/3,1),"")</f>
        <v/>
      </c>
      <c r="H17" s="9" t="str">
        <f ca="1">IF(COUNT('HK1'!H17,'HK2'!H17)=2,ROUND(SUM('HK1'!H17,'HK2'!H17*2)/3,1),"")</f>
        <v/>
      </c>
      <c r="I17" s="9" t="str">
        <f ca="1">IF(COUNT('HK1'!I17,'HK2'!I17)=2,ROUND(SUM('HK1'!I17,'HK2'!I17*2)/3,1),"")</f>
        <v/>
      </c>
      <c r="J17" s="9" t="str">
        <f ca="1">IF(COUNT('HK1'!J17,'HK2'!J17)=2,ROUND(SUM('HK1'!J17,'HK2'!J17*2)/3,1),"")</f>
        <v/>
      </c>
      <c r="K17" s="9" t="str">
        <f ca="1">IF(COUNT('HK1'!K17,'HK2'!K17)=2,ROUND(SUM('HK1'!K17,'HK2'!K17*2)/3,1),"")</f>
        <v/>
      </c>
      <c r="L17" s="9" t="str">
        <f ca="1">IF(COUNT('HK1'!L17,'HK2'!L17)=2,ROUND(SUM('HK1'!L17,'HK2'!L17*2)/3,1),"")</f>
        <v/>
      </c>
      <c r="M17" s="9" t="str">
        <f ca="1">IF(COUNT('HK1'!M17,'HK2'!M17)=2,ROUND(SUM('HK1'!M17,'HK2'!M17*2)/3,1),"")</f>
        <v/>
      </c>
      <c r="N17" s="9" t="str">
        <f ca="1">IF(COUNT('HK1'!N17,'HK2'!N17)=2,ROUND(SUM('HK1'!N17,'HK2'!N17*2)/3,1),"")</f>
        <v/>
      </c>
      <c r="O17" s="9" t="str">
        <f ca="1"/>
        <v/>
      </c>
      <c r="P17" s="9">
        <f ca="1"/>
        <v>8.9</v>
      </c>
      <c r="Q17" s="53" t="str">
        <f t="shared" ca="1" si="0"/>
        <v/>
      </c>
      <c r="R17" s="11" t="str">
        <f t="shared" ca="1" si="1"/>
        <v/>
      </c>
      <c r="S17" s="11">
        <v>0</v>
      </c>
      <c r="T17" s="56" t="str">
        <f ca="1">IF(SUM('HK1'!T17,'HK2'!T17)=0,"",SUM('HK1'!T17,'HK2'!T17))</f>
        <v/>
      </c>
      <c r="U17" s="11" t="str">
        <f t="shared" ca="1" si="2"/>
        <v/>
      </c>
      <c r="V17" s="57" t="str">
        <f t="shared" ca="1" si="3"/>
        <v>Kém</v>
      </c>
    </row>
    <row r="18" spans="1:28">
      <c r="A18" s="15">
        <f ca="1"/>
        <v>16</v>
      </c>
      <c r="B18" s="16" t="str">
        <f ca="1"/>
        <v>Tạ Nguyễn Vũ</v>
      </c>
      <c r="C18" s="17" t="str">
        <f ca="1"/>
        <v>Khoa</v>
      </c>
      <c r="D18" s="9" t="str">
        <f ca="1">IF(COUNT('HK1'!D18,'HK2'!D18)=2,ROUND(SUM('HK1'!D18,'HK2'!D18*2)/3,1),"")</f>
        <v/>
      </c>
      <c r="E18" s="9" t="str">
        <f ca="1">IF(COUNT('HK1'!E18,'HK2'!E18)=2,ROUND(SUM('HK1'!E18,'HK2'!E18*2)/3,1),"")</f>
        <v/>
      </c>
      <c r="F18" s="9" t="str">
        <f ca="1">IF(COUNT('HK1'!F18,'HK2'!F18)=2,ROUND(SUM('HK1'!F18,'HK2'!F18*2)/3,1),"")</f>
        <v/>
      </c>
      <c r="G18" s="9" t="str">
        <f ca="1">IF(COUNT('HK1'!G18,'HK2'!G18)=2,ROUND(SUM('HK1'!G18,'HK2'!G18*2)/3,1),"")</f>
        <v/>
      </c>
      <c r="H18" s="9" t="str">
        <f ca="1">IF(COUNT('HK1'!H18,'HK2'!H18)=2,ROUND(SUM('HK1'!H18,'HK2'!H18*2)/3,1),"")</f>
        <v/>
      </c>
      <c r="I18" s="9" t="str">
        <f ca="1">IF(COUNT('HK1'!I18,'HK2'!I18)=2,ROUND(SUM('HK1'!I18,'HK2'!I18*2)/3,1),"")</f>
        <v/>
      </c>
      <c r="J18" s="9" t="str">
        <f ca="1">IF(COUNT('HK1'!J18,'HK2'!J18)=2,ROUND(SUM('HK1'!J18,'HK2'!J18*2)/3,1),"")</f>
        <v/>
      </c>
      <c r="K18" s="9" t="str">
        <f ca="1">IF(COUNT('HK1'!K18,'HK2'!K18)=2,ROUND(SUM('HK1'!K18,'HK2'!K18*2)/3,1),"")</f>
        <v/>
      </c>
      <c r="L18" s="9" t="str">
        <f ca="1">IF(COUNT('HK1'!L18,'HK2'!L18)=2,ROUND(SUM('HK1'!L18,'HK2'!L18*2)/3,1),"")</f>
        <v/>
      </c>
      <c r="M18" s="9" t="str">
        <f ca="1">IF(COUNT('HK1'!M18,'HK2'!M18)=2,ROUND(SUM('HK1'!M18,'HK2'!M18*2)/3,1),"")</f>
        <v/>
      </c>
      <c r="N18" s="9" t="str">
        <f ca="1">IF(COUNT('HK1'!N18,'HK2'!N18)=2,ROUND(SUM('HK1'!N18,'HK2'!N18*2)/3,1),"")</f>
        <v/>
      </c>
      <c r="O18" s="9" t="str">
        <f ca="1"/>
        <v/>
      </c>
      <c r="P18" s="9">
        <f ca="1"/>
        <v>8.8000000000000007</v>
      </c>
      <c r="Q18" s="53" t="str">
        <f t="shared" ca="1" si="0"/>
        <v/>
      </c>
      <c r="R18" s="11" t="str">
        <f t="shared" ca="1" si="1"/>
        <v/>
      </c>
      <c r="S18" s="11">
        <v>0</v>
      </c>
      <c r="T18" s="56" t="str">
        <f ca="1">IF(SUM('HK1'!T18,'HK2'!T18)=0,"",SUM('HK1'!T18,'HK2'!T18))</f>
        <v/>
      </c>
      <c r="U18" s="11" t="str">
        <f t="shared" ca="1" si="2"/>
        <v/>
      </c>
      <c r="V18" s="57" t="str">
        <f t="shared" ca="1" si="3"/>
        <v>Kém</v>
      </c>
      <c r="W18" s="45"/>
      <c r="X18" s="45"/>
      <c r="Y18" s="45"/>
      <c r="Z18" s="45"/>
      <c r="AA18" s="45"/>
      <c r="AB18" s="45"/>
    </row>
    <row r="19" spans="1:28">
      <c r="A19" s="19">
        <f ca="1"/>
        <v>17</v>
      </c>
      <c r="B19" s="7" t="str">
        <f ca="1"/>
        <v>Ngô Nguyễn Anh</v>
      </c>
      <c r="C19" s="8" t="str">
        <f ca="1"/>
        <v>Khôi</v>
      </c>
      <c r="D19" s="9" t="str">
        <f ca="1">IF(COUNT('HK1'!D19,'HK2'!D19)=2,ROUND(SUM('HK1'!D19,'HK2'!D19*2)/3,1),"")</f>
        <v/>
      </c>
      <c r="E19" s="9" t="str">
        <f ca="1">IF(COUNT('HK1'!E19,'HK2'!E19)=2,ROUND(SUM('HK1'!E19,'HK2'!E19*2)/3,1),"")</f>
        <v/>
      </c>
      <c r="F19" s="9" t="str">
        <f ca="1">IF(COUNT('HK1'!F19,'HK2'!F19)=2,ROUND(SUM('HK1'!F19,'HK2'!F19*2)/3,1),"")</f>
        <v/>
      </c>
      <c r="G19" s="9" t="str">
        <f ca="1">IF(COUNT('HK1'!G19,'HK2'!G19)=2,ROUND(SUM('HK1'!G19,'HK2'!G19*2)/3,1),"")</f>
        <v/>
      </c>
      <c r="H19" s="9" t="str">
        <f ca="1">IF(COUNT('HK1'!H19,'HK2'!H19)=2,ROUND(SUM('HK1'!H19,'HK2'!H19*2)/3,1),"")</f>
        <v/>
      </c>
      <c r="I19" s="9" t="str">
        <f ca="1">IF(COUNT('HK1'!I19,'HK2'!I19)=2,ROUND(SUM('HK1'!I19,'HK2'!I19*2)/3,1),"")</f>
        <v/>
      </c>
      <c r="J19" s="9" t="str">
        <f ca="1">IF(COUNT('HK1'!J19,'HK2'!J19)=2,ROUND(SUM('HK1'!J19,'HK2'!J19*2)/3,1),"")</f>
        <v/>
      </c>
      <c r="K19" s="9" t="str">
        <f ca="1">IF(COUNT('HK1'!K19,'HK2'!K19)=2,ROUND(SUM('HK1'!K19,'HK2'!K19*2)/3,1),"")</f>
        <v/>
      </c>
      <c r="L19" s="9" t="str">
        <f ca="1">IF(COUNT('HK1'!L19,'HK2'!L19)=2,ROUND(SUM('HK1'!L19,'HK2'!L19*2)/3,1),"")</f>
        <v/>
      </c>
      <c r="M19" s="9" t="str">
        <f ca="1">IF(COUNT('HK1'!M19,'HK2'!M19)=2,ROUND(SUM('HK1'!M19,'HK2'!M19*2)/3,1),"")</f>
        <v/>
      </c>
      <c r="N19" s="9" t="str">
        <f ca="1">IF(COUNT('HK1'!N19,'HK2'!N19)=2,ROUND(SUM('HK1'!N19,'HK2'!N19*2)/3,1),"")</f>
        <v/>
      </c>
      <c r="O19" s="9" t="str">
        <f ca="1"/>
        <v/>
      </c>
      <c r="P19" s="9">
        <f ca="1"/>
        <v>8.9</v>
      </c>
      <c r="Q19" s="53" t="str">
        <f t="shared" ca="1" si="0"/>
        <v/>
      </c>
      <c r="R19" s="11" t="str">
        <f t="shared" ca="1" si="1"/>
        <v/>
      </c>
      <c r="S19" s="11">
        <v>0</v>
      </c>
      <c r="T19" s="56" t="str">
        <f ca="1">IF(SUM('HK1'!T19,'HK2'!T19)=0,"",SUM('HK1'!T19,'HK2'!T19))</f>
        <v/>
      </c>
      <c r="U19" s="11" t="str">
        <f t="shared" ca="1" si="2"/>
        <v/>
      </c>
      <c r="V19" s="57" t="str">
        <f t="shared" ca="1" si="3"/>
        <v>Kém</v>
      </c>
      <c r="W19" s="45"/>
      <c r="X19" s="45"/>
      <c r="Y19" s="45"/>
      <c r="Z19" s="45"/>
      <c r="AA19" s="45"/>
      <c r="AB19" s="45"/>
    </row>
    <row r="20" spans="1:28">
      <c r="A20" s="15">
        <f ca="1"/>
        <v>18</v>
      </c>
      <c r="B20" s="16" t="str">
        <f ca="1"/>
        <v>Đặng Trung</v>
      </c>
      <c r="C20" s="17" t="str">
        <f ca="1"/>
        <v>Kiên</v>
      </c>
      <c r="D20" s="9" t="str">
        <f ca="1">IF(COUNT('HK1'!D20,'HK2'!D20)=2,ROUND(SUM('HK1'!D20,'HK2'!D20*2)/3,1),"")</f>
        <v/>
      </c>
      <c r="E20" s="9" t="str">
        <f ca="1">IF(COUNT('HK1'!E20,'HK2'!E20)=2,ROUND(SUM('HK1'!E20,'HK2'!E20*2)/3,1),"")</f>
        <v/>
      </c>
      <c r="F20" s="9" t="str">
        <f ca="1">IF(COUNT('HK1'!F20,'HK2'!F20)=2,ROUND(SUM('HK1'!F20,'HK2'!F20*2)/3,1),"")</f>
        <v/>
      </c>
      <c r="G20" s="9" t="str">
        <f ca="1">IF(COUNT('HK1'!G20,'HK2'!G20)=2,ROUND(SUM('HK1'!G20,'HK2'!G20*2)/3,1),"")</f>
        <v/>
      </c>
      <c r="H20" s="9" t="str">
        <f ca="1">IF(COUNT('HK1'!H20,'HK2'!H20)=2,ROUND(SUM('HK1'!H20,'HK2'!H20*2)/3,1),"")</f>
        <v/>
      </c>
      <c r="I20" s="9" t="str">
        <f ca="1">IF(COUNT('HK1'!I20,'HK2'!I20)=2,ROUND(SUM('HK1'!I20,'HK2'!I20*2)/3,1),"")</f>
        <v/>
      </c>
      <c r="J20" s="9" t="str">
        <f ca="1">IF(COUNT('HK1'!J20,'HK2'!J20)=2,ROUND(SUM('HK1'!J20,'HK2'!J20*2)/3,1),"")</f>
        <v/>
      </c>
      <c r="K20" s="9" t="str">
        <f ca="1">IF(COUNT('HK1'!K20,'HK2'!K20)=2,ROUND(SUM('HK1'!K20,'HK2'!K20*2)/3,1),"")</f>
        <v/>
      </c>
      <c r="L20" s="9" t="str">
        <f ca="1">IF(COUNT('HK1'!L20,'HK2'!L20)=2,ROUND(SUM('HK1'!L20,'HK2'!L20*2)/3,1),"")</f>
        <v/>
      </c>
      <c r="M20" s="9" t="str">
        <f ca="1">IF(COUNT('HK1'!M20,'HK2'!M20)=2,ROUND(SUM('HK1'!M20,'HK2'!M20*2)/3,1),"")</f>
        <v/>
      </c>
      <c r="N20" s="9" t="str">
        <f ca="1">IF(COUNT('HK1'!N20,'HK2'!N20)=2,ROUND(SUM('HK1'!N20,'HK2'!N20*2)/3,1),"")</f>
        <v/>
      </c>
      <c r="O20" s="9" t="str">
        <f ca="1"/>
        <v/>
      </c>
      <c r="P20" s="9">
        <f ca="1"/>
        <v>8.1</v>
      </c>
      <c r="Q20" s="53" t="str">
        <f t="shared" ca="1" si="0"/>
        <v/>
      </c>
      <c r="R20" s="11" t="str">
        <f t="shared" ca="1" si="1"/>
        <v/>
      </c>
      <c r="S20" s="11">
        <v>0</v>
      </c>
      <c r="T20" s="56" t="str">
        <f ca="1">IF(SUM('HK1'!T20,'HK2'!T20)=0,"",SUM('HK1'!T20,'HK2'!T20))</f>
        <v/>
      </c>
      <c r="U20" s="11" t="str">
        <f t="shared" ca="1" si="2"/>
        <v/>
      </c>
      <c r="V20" s="57" t="str">
        <f t="shared" ca="1" si="3"/>
        <v>Kém</v>
      </c>
      <c r="W20" s="45"/>
      <c r="X20" s="45"/>
      <c r="Y20" s="45"/>
      <c r="Z20" s="45"/>
      <c r="AA20" s="45"/>
      <c r="AB20" s="45"/>
    </row>
    <row r="21" spans="1:28">
      <c r="A21" s="19">
        <f ca="1"/>
        <v>19</v>
      </c>
      <c r="B21" s="7" t="str">
        <f ca="1"/>
        <v>Trần Cao Hoàng</v>
      </c>
      <c r="C21" s="8" t="str">
        <f ca="1"/>
        <v>Lộc</v>
      </c>
      <c r="D21" s="9" t="str">
        <f ca="1">IF(COUNT('HK1'!D21,'HK2'!D21)=2,ROUND(SUM('HK1'!D21,'HK2'!D21*2)/3,1),"")</f>
        <v/>
      </c>
      <c r="E21" s="9" t="str">
        <f ca="1">IF(COUNT('HK1'!E21,'HK2'!E21)=2,ROUND(SUM('HK1'!E21,'HK2'!E21*2)/3,1),"")</f>
        <v/>
      </c>
      <c r="F21" s="9" t="str">
        <f ca="1">IF(COUNT('HK1'!F21,'HK2'!F21)=2,ROUND(SUM('HK1'!F21,'HK2'!F21*2)/3,1),"")</f>
        <v/>
      </c>
      <c r="G21" s="9" t="str">
        <f ca="1">IF(COUNT('HK1'!G21,'HK2'!G21)=2,ROUND(SUM('HK1'!G21,'HK2'!G21*2)/3,1),"")</f>
        <v/>
      </c>
      <c r="H21" s="9" t="str">
        <f ca="1">IF(COUNT('HK1'!H21,'HK2'!H21)=2,ROUND(SUM('HK1'!H21,'HK2'!H21*2)/3,1),"")</f>
        <v/>
      </c>
      <c r="I21" s="9" t="str">
        <f ca="1">IF(COUNT('HK1'!I21,'HK2'!I21)=2,ROUND(SUM('HK1'!I21,'HK2'!I21*2)/3,1),"")</f>
        <v/>
      </c>
      <c r="J21" s="9" t="str">
        <f ca="1">IF(COUNT('HK1'!J21,'HK2'!J21)=2,ROUND(SUM('HK1'!J21,'HK2'!J21*2)/3,1),"")</f>
        <v/>
      </c>
      <c r="K21" s="9" t="str">
        <f ca="1">IF(COUNT('HK1'!K21,'HK2'!K21)=2,ROUND(SUM('HK1'!K21,'HK2'!K21*2)/3,1),"")</f>
        <v/>
      </c>
      <c r="L21" s="9" t="str">
        <f ca="1">IF(COUNT('HK1'!L21,'HK2'!L21)=2,ROUND(SUM('HK1'!L21,'HK2'!L21*2)/3,1),"")</f>
        <v/>
      </c>
      <c r="M21" s="9" t="str">
        <f ca="1">IF(COUNT('HK1'!M21,'HK2'!M21)=2,ROUND(SUM('HK1'!M21,'HK2'!M21*2)/3,1),"")</f>
        <v/>
      </c>
      <c r="N21" s="9" t="str">
        <f ca="1">IF(COUNT('HK1'!N21,'HK2'!N21)=2,ROUND(SUM('HK1'!N21,'HK2'!N21*2)/3,1),"")</f>
        <v/>
      </c>
      <c r="O21" s="9" t="str">
        <f ca="1"/>
        <v/>
      </c>
      <c r="P21" s="9">
        <f ca="1"/>
        <v>9.1999999999999993</v>
      </c>
      <c r="Q21" s="53" t="str">
        <f t="shared" ca="1" si="0"/>
        <v/>
      </c>
      <c r="R21" s="11" t="str">
        <f t="shared" ca="1" si="1"/>
        <v/>
      </c>
      <c r="S21" s="11">
        <v>0</v>
      </c>
      <c r="T21" s="56" t="str">
        <f ca="1">IF(SUM('HK1'!T21,'HK2'!T21)=0,"",SUM('HK1'!T21,'HK2'!T21))</f>
        <v/>
      </c>
      <c r="U21" s="11" t="str">
        <f t="shared" ca="1" si="2"/>
        <v/>
      </c>
      <c r="V21" s="57" t="str">
        <f t="shared" ca="1" si="3"/>
        <v>Kém</v>
      </c>
      <c r="W21" s="45"/>
      <c r="X21" s="45"/>
      <c r="Y21" s="45"/>
      <c r="Z21" s="45"/>
      <c r="AA21" s="45"/>
      <c r="AB21" s="45"/>
    </row>
    <row r="22" spans="1:28">
      <c r="A22" s="15">
        <f ca="1"/>
        <v>20</v>
      </c>
      <c r="B22" s="16" t="str">
        <f ca="1"/>
        <v>Nguyễn Ngọc</v>
      </c>
      <c r="C22" s="17" t="str">
        <f ca="1"/>
        <v>Nguyên</v>
      </c>
      <c r="D22" s="9" t="str">
        <f ca="1">IF(COUNT('HK1'!D22,'HK2'!D22)=2,ROUND(SUM('HK1'!D22,'HK2'!D22*2)/3,1),"")</f>
        <v/>
      </c>
      <c r="E22" s="9" t="str">
        <f ca="1">IF(COUNT('HK1'!E22,'HK2'!E22)=2,ROUND(SUM('HK1'!E22,'HK2'!E22*2)/3,1),"")</f>
        <v/>
      </c>
      <c r="F22" s="9" t="str">
        <f ca="1">IF(COUNT('HK1'!F22,'HK2'!F22)=2,ROUND(SUM('HK1'!F22,'HK2'!F22*2)/3,1),"")</f>
        <v/>
      </c>
      <c r="G22" s="9" t="str">
        <f ca="1">IF(COUNT('HK1'!G22,'HK2'!G22)=2,ROUND(SUM('HK1'!G22,'HK2'!G22*2)/3,1),"")</f>
        <v/>
      </c>
      <c r="H22" s="9" t="str">
        <f ca="1">IF(COUNT('HK1'!H22,'HK2'!H22)=2,ROUND(SUM('HK1'!H22,'HK2'!H22*2)/3,1),"")</f>
        <v/>
      </c>
      <c r="I22" s="9" t="str">
        <f ca="1">IF(COUNT('HK1'!I22,'HK2'!I22)=2,ROUND(SUM('HK1'!I22,'HK2'!I22*2)/3,1),"")</f>
        <v/>
      </c>
      <c r="J22" s="9" t="str">
        <f ca="1">IF(COUNT('HK1'!J22,'HK2'!J22)=2,ROUND(SUM('HK1'!J22,'HK2'!J22*2)/3,1),"")</f>
        <v/>
      </c>
      <c r="K22" s="9" t="str">
        <f ca="1">IF(COUNT('HK1'!K22,'HK2'!K22)=2,ROUND(SUM('HK1'!K22,'HK2'!K22*2)/3,1),"")</f>
        <v/>
      </c>
      <c r="L22" s="9" t="str">
        <f ca="1">IF(COUNT('HK1'!L22,'HK2'!L22)=2,ROUND(SUM('HK1'!L22,'HK2'!L22*2)/3,1),"")</f>
        <v/>
      </c>
      <c r="M22" s="9" t="str">
        <f ca="1">IF(COUNT('HK1'!M22,'HK2'!M22)=2,ROUND(SUM('HK1'!M22,'HK2'!M22*2)/3,1),"")</f>
        <v/>
      </c>
      <c r="N22" s="9" t="str">
        <f ca="1">IF(COUNT('HK1'!N22,'HK2'!N22)=2,ROUND(SUM('HK1'!N22,'HK2'!N22*2)/3,1),"")</f>
        <v/>
      </c>
      <c r="O22" s="9" t="str">
        <f ca="1"/>
        <v/>
      </c>
      <c r="P22" s="9">
        <f ca="1"/>
        <v>9.1</v>
      </c>
      <c r="Q22" s="53" t="str">
        <f t="shared" ca="1" si="0"/>
        <v/>
      </c>
      <c r="R22" s="11" t="str">
        <f t="shared" ca="1" si="1"/>
        <v/>
      </c>
      <c r="S22" s="11">
        <v>0</v>
      </c>
      <c r="T22" s="56">
        <f ca="1">IF(SUM('HK1'!T22,'HK2'!T22)=0,"",SUM('HK1'!T22,'HK2'!T22))</f>
        <v>2</v>
      </c>
      <c r="U22" s="11" t="str">
        <f t="shared" ca="1" si="2"/>
        <v/>
      </c>
      <c r="V22" s="57" t="str">
        <f t="shared" ca="1" si="3"/>
        <v>Kém</v>
      </c>
      <c r="W22" s="45"/>
      <c r="X22" s="45"/>
      <c r="Y22" s="45"/>
      <c r="Z22" s="45"/>
      <c r="AA22" s="45"/>
      <c r="AB22" s="45"/>
    </row>
    <row r="23" spans="1:28">
      <c r="A23" s="19">
        <f ca="1"/>
        <v>21</v>
      </c>
      <c r="B23" s="7" t="str">
        <f ca="1"/>
        <v>Trương Quang</v>
      </c>
      <c r="C23" s="8" t="str">
        <f ca="1"/>
        <v>Nhật</v>
      </c>
      <c r="D23" s="9" t="str">
        <f ca="1">IF(COUNT('HK1'!D23,'HK2'!D23)=2,ROUND(SUM('HK1'!D23,'HK2'!D23*2)/3,1),"")</f>
        <v/>
      </c>
      <c r="E23" s="9" t="str">
        <f ca="1">IF(COUNT('HK1'!E23,'HK2'!E23)=2,ROUND(SUM('HK1'!E23,'HK2'!E23*2)/3,1),"")</f>
        <v/>
      </c>
      <c r="F23" s="9" t="str">
        <f ca="1">IF(COUNT('HK1'!F23,'HK2'!F23)=2,ROUND(SUM('HK1'!F23,'HK2'!F23*2)/3,1),"")</f>
        <v/>
      </c>
      <c r="G23" s="9" t="str">
        <f ca="1">IF(COUNT('HK1'!G23,'HK2'!G23)=2,ROUND(SUM('HK1'!G23,'HK2'!G23*2)/3,1),"")</f>
        <v/>
      </c>
      <c r="H23" s="9" t="str">
        <f ca="1">IF(COUNT('HK1'!H23,'HK2'!H23)=2,ROUND(SUM('HK1'!H23,'HK2'!H23*2)/3,1),"")</f>
        <v/>
      </c>
      <c r="I23" s="9" t="str">
        <f ca="1">IF(COUNT('HK1'!I23,'HK2'!I23)=2,ROUND(SUM('HK1'!I23,'HK2'!I23*2)/3,1),"")</f>
        <v/>
      </c>
      <c r="J23" s="9" t="str">
        <f ca="1">IF(COUNT('HK1'!J23,'HK2'!J23)=2,ROUND(SUM('HK1'!J23,'HK2'!J23*2)/3,1),"")</f>
        <v/>
      </c>
      <c r="K23" s="9" t="str">
        <f ca="1">IF(COUNT('HK1'!K23,'HK2'!K23)=2,ROUND(SUM('HK1'!K23,'HK2'!K23*2)/3,1),"")</f>
        <v/>
      </c>
      <c r="L23" s="9" t="str">
        <f ca="1">IF(COUNT('HK1'!L23,'HK2'!L23)=2,ROUND(SUM('HK1'!L23,'HK2'!L23*2)/3,1),"")</f>
        <v/>
      </c>
      <c r="M23" s="9" t="str">
        <f ca="1">IF(COUNT('HK1'!M23,'HK2'!M23)=2,ROUND(SUM('HK1'!M23,'HK2'!M23*2)/3,1),"")</f>
        <v/>
      </c>
      <c r="N23" s="9" t="str">
        <f ca="1">IF(COUNT('HK1'!N23,'HK2'!N23)=2,ROUND(SUM('HK1'!N23,'HK2'!N23*2)/3,1),"")</f>
        <v/>
      </c>
      <c r="O23" s="9" t="str">
        <f ca="1"/>
        <v/>
      </c>
      <c r="P23" s="9">
        <f ca="1"/>
        <v>9</v>
      </c>
      <c r="Q23" s="53" t="str">
        <f t="shared" ca="1" si="0"/>
        <v/>
      </c>
      <c r="R23" s="11" t="str">
        <f t="shared" ca="1" si="1"/>
        <v/>
      </c>
      <c r="S23" s="11">
        <v>0</v>
      </c>
      <c r="T23" s="56">
        <f ca="1">IF(SUM('HK1'!T23,'HK2'!T23)=0,"",SUM('HK1'!T23,'HK2'!T23))</f>
        <v>1</v>
      </c>
      <c r="U23" s="11" t="str">
        <f t="shared" ca="1" si="2"/>
        <v/>
      </c>
      <c r="V23" s="57" t="str">
        <f t="shared" ca="1" si="3"/>
        <v>Kém</v>
      </c>
      <c r="W23" s="45"/>
      <c r="X23" s="45"/>
      <c r="Y23" s="45"/>
      <c r="Z23" s="45"/>
      <c r="AA23" s="45"/>
      <c r="AB23" s="45"/>
    </row>
    <row r="24" spans="1:28">
      <c r="A24" s="15">
        <f ca="1"/>
        <v>22</v>
      </c>
      <c r="B24" s="16" t="str">
        <f ca="1"/>
        <v>H ' Hoan</v>
      </c>
      <c r="C24" s="17" t="str">
        <f ca="1"/>
        <v>Niê</v>
      </c>
      <c r="D24" s="9" t="str">
        <f ca="1">IF(COUNT('HK1'!D24,'HK2'!D24)=2,ROUND(SUM('HK1'!D24,'HK2'!D24*2)/3,1),"")</f>
        <v/>
      </c>
      <c r="E24" s="9" t="str">
        <f ca="1">IF(COUNT('HK1'!E24,'HK2'!E24)=2,ROUND(SUM('HK1'!E24,'HK2'!E24*2)/3,1),"")</f>
        <v/>
      </c>
      <c r="F24" s="9" t="str">
        <f ca="1">IF(COUNT('HK1'!F24,'HK2'!F24)=2,ROUND(SUM('HK1'!F24,'HK2'!F24*2)/3,1),"")</f>
        <v/>
      </c>
      <c r="G24" s="9" t="str">
        <f ca="1">IF(COUNT('HK1'!G24,'HK2'!G24)=2,ROUND(SUM('HK1'!G24,'HK2'!G24*2)/3,1),"")</f>
        <v/>
      </c>
      <c r="H24" s="9" t="str">
        <f ca="1">IF(COUNT('HK1'!H24,'HK2'!H24)=2,ROUND(SUM('HK1'!H24,'HK2'!H24*2)/3,1),"")</f>
        <v/>
      </c>
      <c r="I24" s="9" t="str">
        <f ca="1">IF(COUNT('HK1'!I24,'HK2'!I24)=2,ROUND(SUM('HK1'!I24,'HK2'!I24*2)/3,1),"")</f>
        <v/>
      </c>
      <c r="J24" s="9" t="str">
        <f ca="1">IF(COUNT('HK1'!J24,'HK2'!J24)=2,ROUND(SUM('HK1'!J24,'HK2'!J24*2)/3,1),"")</f>
        <v/>
      </c>
      <c r="K24" s="9" t="str">
        <f ca="1">IF(COUNT('HK1'!K24,'HK2'!K24)=2,ROUND(SUM('HK1'!K24,'HK2'!K24*2)/3,1),"")</f>
        <v/>
      </c>
      <c r="L24" s="9" t="str">
        <f ca="1">IF(COUNT('HK1'!L24,'HK2'!L24)=2,ROUND(SUM('HK1'!L24,'HK2'!L24*2)/3,1),"")</f>
        <v/>
      </c>
      <c r="M24" s="9" t="str">
        <f ca="1">IF(COUNT('HK1'!M24,'HK2'!M24)=2,ROUND(SUM('HK1'!M24,'HK2'!M24*2)/3,1),"")</f>
        <v/>
      </c>
      <c r="N24" s="9" t="str">
        <f ca="1">IF(COUNT('HK1'!N24,'HK2'!N24)=2,ROUND(SUM('HK1'!N24,'HK2'!N24*2)/3,1),"")</f>
        <v/>
      </c>
      <c r="O24" s="9" t="str">
        <f ca="1"/>
        <v/>
      </c>
      <c r="P24" s="9">
        <f ca="1"/>
        <v>8.9</v>
      </c>
      <c r="Q24" s="53" t="str">
        <f t="shared" ca="1" si="0"/>
        <v/>
      </c>
      <c r="R24" s="11" t="str">
        <f t="shared" ca="1" si="1"/>
        <v/>
      </c>
      <c r="S24" s="11">
        <v>0</v>
      </c>
      <c r="T24" s="56" t="str">
        <f ca="1">IF(SUM('HK1'!T24,'HK2'!T24)=0,"",SUM('HK1'!T24,'HK2'!T24))</f>
        <v/>
      </c>
      <c r="U24" s="11" t="str">
        <f t="shared" ca="1" si="2"/>
        <v/>
      </c>
      <c r="V24" s="57" t="str">
        <f t="shared" ca="1" si="3"/>
        <v>Kém</v>
      </c>
      <c r="W24" s="45"/>
      <c r="X24" s="45"/>
      <c r="Y24" s="45"/>
      <c r="Z24" s="45"/>
      <c r="AA24" s="45"/>
      <c r="AB24" s="45"/>
    </row>
    <row r="25" spans="1:28">
      <c r="A25" s="19">
        <f ca="1"/>
        <v>23</v>
      </c>
      <c r="B25" s="7" t="str">
        <f ca="1"/>
        <v>Phạm Minh</v>
      </c>
      <c r="C25" s="8" t="str">
        <f ca="1"/>
        <v>Phát</v>
      </c>
      <c r="D25" s="9" t="str">
        <f ca="1">IF(COUNT('HK1'!D25,'HK2'!D25)=2,ROUND(SUM('HK1'!D25,'HK2'!D25*2)/3,1),"")</f>
        <v/>
      </c>
      <c r="E25" s="9" t="str">
        <f ca="1">IF(COUNT('HK1'!E25,'HK2'!E25)=2,ROUND(SUM('HK1'!E25,'HK2'!E25*2)/3,1),"")</f>
        <v/>
      </c>
      <c r="F25" s="9" t="str">
        <f ca="1">IF(COUNT('HK1'!F25,'HK2'!F25)=2,ROUND(SUM('HK1'!F25,'HK2'!F25*2)/3,1),"")</f>
        <v/>
      </c>
      <c r="G25" s="9" t="str">
        <f ca="1">IF(COUNT('HK1'!G25,'HK2'!G25)=2,ROUND(SUM('HK1'!G25,'HK2'!G25*2)/3,1),"")</f>
        <v/>
      </c>
      <c r="H25" s="9" t="str">
        <f ca="1">IF(COUNT('HK1'!H25,'HK2'!H25)=2,ROUND(SUM('HK1'!H25,'HK2'!H25*2)/3,1),"")</f>
        <v/>
      </c>
      <c r="I25" s="9" t="str">
        <f ca="1">IF(COUNT('HK1'!I25,'HK2'!I25)=2,ROUND(SUM('HK1'!I25,'HK2'!I25*2)/3,1),"")</f>
        <v/>
      </c>
      <c r="J25" s="9" t="str">
        <f ca="1">IF(COUNT('HK1'!J25,'HK2'!J25)=2,ROUND(SUM('HK1'!J25,'HK2'!J25*2)/3,1),"")</f>
        <v/>
      </c>
      <c r="K25" s="9" t="str">
        <f ca="1">IF(COUNT('HK1'!K25,'HK2'!K25)=2,ROUND(SUM('HK1'!K25,'HK2'!K25*2)/3,1),"")</f>
        <v/>
      </c>
      <c r="L25" s="9" t="str">
        <f ca="1">IF(COUNT('HK1'!L25,'HK2'!L25)=2,ROUND(SUM('HK1'!L25,'HK2'!L25*2)/3,1),"")</f>
        <v/>
      </c>
      <c r="M25" s="9" t="str">
        <f ca="1">IF(COUNT('HK1'!M25,'HK2'!M25)=2,ROUND(SUM('HK1'!M25,'HK2'!M25*2)/3,1),"")</f>
        <v/>
      </c>
      <c r="N25" s="9" t="str">
        <f ca="1">IF(COUNT('HK1'!N25,'HK2'!N25)=2,ROUND(SUM('HK1'!N25,'HK2'!N25*2)/3,1),"")</f>
        <v/>
      </c>
      <c r="O25" s="9" t="str">
        <f ca="1"/>
        <v/>
      </c>
      <c r="P25" s="9">
        <f ca="1"/>
        <v>8.3000000000000007</v>
      </c>
      <c r="Q25" s="53" t="str">
        <f t="shared" ca="1" si="0"/>
        <v/>
      </c>
      <c r="R25" s="11" t="str">
        <f t="shared" ca="1" si="1"/>
        <v/>
      </c>
      <c r="S25" s="11">
        <v>0</v>
      </c>
      <c r="T25" s="56" t="str">
        <f ca="1">IF(SUM('HK1'!T25,'HK2'!T25)=0,"",SUM('HK1'!T25,'HK2'!T25))</f>
        <v/>
      </c>
      <c r="U25" s="11" t="str">
        <f t="shared" ca="1" si="2"/>
        <v/>
      </c>
      <c r="V25" s="57" t="str">
        <f t="shared" ca="1" si="3"/>
        <v>Kém</v>
      </c>
      <c r="W25" s="45"/>
      <c r="X25" s="45"/>
      <c r="Y25" s="45"/>
      <c r="Z25" s="45"/>
      <c r="AA25" s="45"/>
      <c r="AB25" s="45"/>
    </row>
    <row r="26" spans="1:28">
      <c r="A26" s="15">
        <f ca="1"/>
        <v>24</v>
      </c>
      <c r="B26" s="20" t="str">
        <f ca="1"/>
        <v>Phan Bá</v>
      </c>
      <c r="C26" s="21" t="str">
        <f ca="1"/>
        <v>Tân</v>
      </c>
      <c r="D26" s="9" t="str">
        <f ca="1">IF(COUNT('HK1'!D26,'HK2'!D26)=2,ROUND(SUM('HK1'!D26,'HK2'!D26*2)/3,1),"")</f>
        <v/>
      </c>
      <c r="E26" s="9" t="str">
        <f ca="1">IF(COUNT('HK1'!E26,'HK2'!E26)=2,ROUND(SUM('HK1'!E26,'HK2'!E26*2)/3,1),"")</f>
        <v/>
      </c>
      <c r="F26" s="9" t="str">
        <f ca="1">IF(COUNT('HK1'!F26,'HK2'!F26)=2,ROUND(SUM('HK1'!F26,'HK2'!F26*2)/3,1),"")</f>
        <v/>
      </c>
      <c r="G26" s="9" t="str">
        <f ca="1">IF(COUNT('HK1'!G26,'HK2'!G26)=2,ROUND(SUM('HK1'!G26,'HK2'!G26*2)/3,1),"")</f>
        <v/>
      </c>
      <c r="H26" s="9" t="str">
        <f ca="1">IF(COUNT('HK1'!H26,'HK2'!H26)=2,ROUND(SUM('HK1'!H26,'HK2'!H26*2)/3,1),"")</f>
        <v/>
      </c>
      <c r="I26" s="9" t="str">
        <f ca="1">IF(COUNT('HK1'!I26,'HK2'!I26)=2,ROUND(SUM('HK1'!I26,'HK2'!I26*2)/3,1),"")</f>
        <v/>
      </c>
      <c r="J26" s="9" t="str">
        <f ca="1">IF(COUNT('HK1'!J26,'HK2'!J26)=2,ROUND(SUM('HK1'!J26,'HK2'!J26*2)/3,1),"")</f>
        <v/>
      </c>
      <c r="K26" s="9" t="str">
        <f ca="1">IF(COUNT('HK1'!K26,'HK2'!K26)=2,ROUND(SUM('HK1'!K26,'HK2'!K26*2)/3,1),"")</f>
        <v/>
      </c>
      <c r="L26" s="9" t="str">
        <f ca="1">IF(COUNT('HK1'!L26,'HK2'!L26)=2,ROUND(SUM('HK1'!L26,'HK2'!L26*2)/3,1),"")</f>
        <v/>
      </c>
      <c r="M26" s="9" t="str">
        <f ca="1">IF(COUNT('HK1'!M26,'HK2'!M26)=2,ROUND(SUM('HK1'!M26,'HK2'!M26*2)/3,1),"")</f>
        <v/>
      </c>
      <c r="N26" s="9" t="str">
        <f ca="1">IF(COUNT('HK1'!N26,'HK2'!N26)=2,ROUND(SUM('HK1'!N26,'HK2'!N26*2)/3,1),"")</f>
        <v/>
      </c>
      <c r="O26" s="9" t="str">
        <f ca="1"/>
        <v/>
      </c>
      <c r="P26" s="9">
        <f ca="1"/>
        <v>7.8</v>
      </c>
      <c r="Q26" s="53" t="str">
        <f t="shared" ca="1" si="0"/>
        <v/>
      </c>
      <c r="R26" s="11" t="str">
        <f t="shared" ca="1" si="1"/>
        <v/>
      </c>
      <c r="S26" s="11">
        <v>0</v>
      </c>
      <c r="T26" s="56">
        <f ca="1">IF(SUM('HK1'!T26,'HK2'!T26)=0,"",SUM('HK1'!T26,'HK2'!T26))</f>
        <v>3</v>
      </c>
      <c r="U26" s="11" t="str">
        <f t="shared" ca="1" si="2"/>
        <v/>
      </c>
      <c r="V26" s="57" t="str">
        <f t="shared" ca="1" si="3"/>
        <v>Kém</v>
      </c>
      <c r="W26" s="45"/>
      <c r="X26" s="45"/>
      <c r="Y26" s="45"/>
      <c r="Z26" s="45"/>
      <c r="AA26" s="45"/>
      <c r="AB26" s="45"/>
    </row>
    <row r="27" spans="1:28">
      <c r="A27" s="19">
        <f ca="1"/>
        <v>25</v>
      </c>
      <c r="B27" s="7" t="str">
        <f ca="1"/>
        <v>Trần Công</v>
      </c>
      <c r="C27" s="8" t="str">
        <f ca="1"/>
        <v>Thành</v>
      </c>
      <c r="D27" s="9" t="str">
        <f ca="1">IF(COUNT('HK1'!D27,'HK2'!D27)=2,ROUND(SUM('HK1'!D27,'HK2'!D27*2)/3,1),"")</f>
        <v/>
      </c>
      <c r="E27" s="9" t="str">
        <f ca="1">IF(COUNT('HK1'!E27,'HK2'!E27)=2,ROUND(SUM('HK1'!E27,'HK2'!E27*2)/3,1),"")</f>
        <v/>
      </c>
      <c r="F27" s="9" t="str">
        <f ca="1">IF(COUNT('HK1'!F27,'HK2'!F27)=2,ROUND(SUM('HK1'!F27,'HK2'!F27*2)/3,1),"")</f>
        <v/>
      </c>
      <c r="G27" s="9" t="str">
        <f ca="1">IF(COUNT('HK1'!G27,'HK2'!G27)=2,ROUND(SUM('HK1'!G27,'HK2'!G27*2)/3,1),"")</f>
        <v/>
      </c>
      <c r="H27" s="9" t="str">
        <f ca="1">IF(COUNT('HK1'!H27,'HK2'!H27)=2,ROUND(SUM('HK1'!H27,'HK2'!H27*2)/3,1),"")</f>
        <v/>
      </c>
      <c r="I27" s="9" t="str">
        <f ca="1">IF(COUNT('HK1'!I27,'HK2'!I27)=2,ROUND(SUM('HK1'!I27,'HK2'!I27*2)/3,1),"")</f>
        <v/>
      </c>
      <c r="J27" s="9" t="str">
        <f ca="1">IF(COUNT('HK1'!J27,'HK2'!J27)=2,ROUND(SUM('HK1'!J27,'HK2'!J27*2)/3,1),"")</f>
        <v/>
      </c>
      <c r="K27" s="9" t="str">
        <f ca="1">IF(COUNT('HK1'!K27,'HK2'!K27)=2,ROUND(SUM('HK1'!K27,'HK2'!K27*2)/3,1),"")</f>
        <v/>
      </c>
      <c r="L27" s="9" t="str">
        <f ca="1">IF(COUNT('HK1'!L27,'HK2'!L27)=2,ROUND(SUM('HK1'!L27,'HK2'!L27*2)/3,1),"")</f>
        <v/>
      </c>
      <c r="M27" s="9" t="str">
        <f ca="1">IF(COUNT('HK1'!M27,'HK2'!M27)=2,ROUND(SUM('HK1'!M27,'HK2'!M27*2)/3,1),"")</f>
        <v/>
      </c>
      <c r="N27" s="9" t="str">
        <f ca="1">IF(COUNT('HK1'!N27,'HK2'!N27)=2,ROUND(SUM('HK1'!N27,'HK2'!N27*2)/3,1),"")</f>
        <v/>
      </c>
      <c r="O27" s="9" t="str">
        <f ca="1"/>
        <v/>
      </c>
      <c r="P27" s="9">
        <f ca="1"/>
        <v>8.5</v>
      </c>
      <c r="Q27" s="53" t="str">
        <f t="shared" ca="1" si="0"/>
        <v/>
      </c>
      <c r="R27" s="11" t="str">
        <f t="shared" ca="1" si="1"/>
        <v/>
      </c>
      <c r="S27" s="11">
        <v>0</v>
      </c>
      <c r="T27" s="56" t="str">
        <f ca="1">IF(SUM('HK1'!T27,'HK2'!T27)=0,"",SUM('HK1'!T27,'HK2'!T27))</f>
        <v/>
      </c>
      <c r="U27" s="11" t="str">
        <f t="shared" ca="1" si="2"/>
        <v/>
      </c>
      <c r="V27" s="57" t="str">
        <f t="shared" ca="1" si="3"/>
        <v>Kém</v>
      </c>
      <c r="W27" s="45"/>
      <c r="X27" s="45"/>
      <c r="Y27" s="45"/>
      <c r="Z27" s="45"/>
      <c r="AA27" s="45"/>
      <c r="AB27" s="45"/>
    </row>
    <row r="28" spans="1:28">
      <c r="A28" s="15">
        <f ca="1"/>
        <v>26</v>
      </c>
      <c r="B28" s="16" t="str">
        <f ca="1"/>
        <v>Lê Nguyễn Nhật</v>
      </c>
      <c r="C28" s="17" t="str">
        <f ca="1"/>
        <v>Thiên</v>
      </c>
      <c r="D28" s="9" t="str">
        <f ca="1">IF(COUNT('HK1'!D28,'HK2'!D28)=2,ROUND(SUM('HK1'!D28,'HK2'!D28*2)/3,1),"")</f>
        <v/>
      </c>
      <c r="E28" s="9" t="str">
        <f ca="1">IF(COUNT('HK1'!E28,'HK2'!E28)=2,ROUND(SUM('HK1'!E28,'HK2'!E28*2)/3,1),"")</f>
        <v/>
      </c>
      <c r="F28" s="9" t="str">
        <f ca="1">IF(COUNT('HK1'!F28,'HK2'!F28)=2,ROUND(SUM('HK1'!F28,'HK2'!F28*2)/3,1),"")</f>
        <v/>
      </c>
      <c r="G28" s="9" t="str">
        <f ca="1">IF(COUNT('HK1'!G28,'HK2'!G28)=2,ROUND(SUM('HK1'!G28,'HK2'!G28*2)/3,1),"")</f>
        <v/>
      </c>
      <c r="H28" s="9" t="str">
        <f ca="1">IF(COUNT('HK1'!H28,'HK2'!H28)=2,ROUND(SUM('HK1'!H28,'HK2'!H28*2)/3,1),"")</f>
        <v/>
      </c>
      <c r="I28" s="9" t="str">
        <f ca="1">IF(COUNT('HK1'!I28,'HK2'!I28)=2,ROUND(SUM('HK1'!I28,'HK2'!I28*2)/3,1),"")</f>
        <v/>
      </c>
      <c r="J28" s="9" t="str">
        <f ca="1">IF(COUNT('HK1'!J28,'HK2'!J28)=2,ROUND(SUM('HK1'!J28,'HK2'!J28*2)/3,1),"")</f>
        <v/>
      </c>
      <c r="K28" s="9" t="str">
        <f ca="1">IF(COUNT('HK1'!K28,'HK2'!K28)=2,ROUND(SUM('HK1'!K28,'HK2'!K28*2)/3,1),"")</f>
        <v/>
      </c>
      <c r="L28" s="9" t="str">
        <f ca="1">IF(COUNT('HK1'!L28,'HK2'!L28)=2,ROUND(SUM('HK1'!L28,'HK2'!L28*2)/3,1),"")</f>
        <v/>
      </c>
      <c r="M28" s="9" t="str">
        <f ca="1">IF(COUNT('HK1'!M28,'HK2'!M28)=2,ROUND(SUM('HK1'!M28,'HK2'!M28*2)/3,1),"")</f>
        <v/>
      </c>
      <c r="N28" s="9" t="str">
        <f ca="1">IF(COUNT('HK1'!N28,'HK2'!N28)=2,ROUND(SUM('HK1'!N28,'HK2'!N28*2)/3,1),"")</f>
        <v/>
      </c>
      <c r="O28" s="9" t="str">
        <f ca="1"/>
        <v/>
      </c>
      <c r="P28" s="9">
        <f ca="1"/>
        <v>8.5</v>
      </c>
      <c r="Q28" s="53" t="str">
        <f t="shared" ca="1" si="0"/>
        <v/>
      </c>
      <c r="R28" s="11" t="str">
        <f t="shared" ca="1" si="1"/>
        <v/>
      </c>
      <c r="S28" s="11">
        <v>0</v>
      </c>
      <c r="T28" s="56" t="str">
        <f ca="1">IF(SUM('HK1'!T28,'HK2'!T28)=0,"",SUM('HK1'!T28,'HK2'!T28))</f>
        <v/>
      </c>
      <c r="U28" s="11" t="str">
        <f t="shared" ca="1" si="2"/>
        <v/>
      </c>
      <c r="V28" s="57" t="str">
        <f t="shared" ca="1" si="3"/>
        <v>Kém</v>
      </c>
      <c r="W28" s="45"/>
      <c r="X28" s="45"/>
      <c r="Y28" s="45"/>
      <c r="Z28" s="45"/>
      <c r="AA28" s="45"/>
      <c r="AB28" s="45"/>
    </row>
    <row r="29" spans="1:28">
      <c r="A29" s="19">
        <f ca="1"/>
        <v>27</v>
      </c>
      <c r="B29" s="7" t="str">
        <f ca="1"/>
        <v>Huỳnh Quốc</v>
      </c>
      <c r="C29" s="8" t="str">
        <f ca="1"/>
        <v>Thiện</v>
      </c>
      <c r="D29" s="9" t="str">
        <f ca="1">IF(COUNT('HK1'!D29,'HK2'!D29)=2,ROUND(SUM('HK1'!D29,'HK2'!D29*2)/3,1),"")</f>
        <v/>
      </c>
      <c r="E29" s="9" t="str">
        <f ca="1">IF(COUNT('HK1'!E29,'HK2'!E29)=2,ROUND(SUM('HK1'!E29,'HK2'!E29*2)/3,1),"")</f>
        <v/>
      </c>
      <c r="F29" s="9" t="str">
        <f ca="1">IF(COUNT('HK1'!F29,'HK2'!F29)=2,ROUND(SUM('HK1'!F29,'HK2'!F29*2)/3,1),"")</f>
        <v/>
      </c>
      <c r="G29" s="9" t="str">
        <f ca="1">IF(COUNT('HK1'!G29,'HK2'!G29)=2,ROUND(SUM('HK1'!G29,'HK2'!G29*2)/3,1),"")</f>
        <v/>
      </c>
      <c r="H29" s="9" t="str">
        <f ca="1">IF(COUNT('HK1'!H29,'HK2'!H29)=2,ROUND(SUM('HK1'!H29,'HK2'!H29*2)/3,1),"")</f>
        <v/>
      </c>
      <c r="I29" s="9" t="str">
        <f ca="1">IF(COUNT('HK1'!I29,'HK2'!I29)=2,ROUND(SUM('HK1'!I29,'HK2'!I29*2)/3,1),"")</f>
        <v/>
      </c>
      <c r="J29" s="9" t="str">
        <f ca="1">IF(COUNT('HK1'!J29,'HK2'!J29)=2,ROUND(SUM('HK1'!J29,'HK2'!J29*2)/3,1),"")</f>
        <v/>
      </c>
      <c r="K29" s="9" t="str">
        <f ca="1">IF(COUNT('HK1'!K29,'HK2'!K29)=2,ROUND(SUM('HK1'!K29,'HK2'!K29*2)/3,1),"")</f>
        <v/>
      </c>
      <c r="L29" s="9" t="str">
        <f ca="1">IF(COUNT('HK1'!L29,'HK2'!L29)=2,ROUND(SUM('HK1'!L29,'HK2'!L29*2)/3,1),"")</f>
        <v/>
      </c>
      <c r="M29" s="9" t="str">
        <f ca="1">IF(COUNT('HK1'!M29,'HK2'!M29)=2,ROUND(SUM('HK1'!M29,'HK2'!M29*2)/3,1),"")</f>
        <v/>
      </c>
      <c r="N29" s="9" t="str">
        <f ca="1">IF(COUNT('HK1'!N29,'HK2'!N29)=2,ROUND(SUM('HK1'!N29,'HK2'!N29*2)/3,1),"")</f>
        <v/>
      </c>
      <c r="O29" s="9" t="str">
        <f ca="1"/>
        <v/>
      </c>
      <c r="P29" s="9">
        <f ca="1"/>
        <v>9.1999999999999993</v>
      </c>
      <c r="Q29" s="53" t="str">
        <f t="shared" ca="1" si="0"/>
        <v/>
      </c>
      <c r="R29" s="11" t="str">
        <f t="shared" ca="1" si="1"/>
        <v/>
      </c>
      <c r="S29" s="11">
        <v>0</v>
      </c>
      <c r="T29" s="56" t="str">
        <f ca="1">IF(SUM('HK1'!T29,'HK2'!T29)=0,"",SUM('HK1'!T29,'HK2'!T29))</f>
        <v/>
      </c>
      <c r="U29" s="11" t="str">
        <f t="shared" ca="1" si="2"/>
        <v/>
      </c>
      <c r="V29" s="57" t="str">
        <f t="shared" ca="1" si="3"/>
        <v>Kém</v>
      </c>
      <c r="W29" s="45"/>
      <c r="X29" s="45"/>
      <c r="Y29" s="45"/>
      <c r="Z29" s="45"/>
      <c r="AA29" s="45"/>
      <c r="AB29" s="45"/>
    </row>
    <row r="30" spans="1:28">
      <c r="A30" s="15">
        <f ca="1"/>
        <v>28</v>
      </c>
      <c r="B30" s="16" t="str">
        <f ca="1"/>
        <v>Trần Viết Chí</v>
      </c>
      <c r="C30" s="17" t="str">
        <f ca="1"/>
        <v>Thiện</v>
      </c>
      <c r="D30" s="9" t="str">
        <f ca="1">IF(COUNT('HK1'!D30,'HK2'!D30)=2,ROUND(SUM('HK1'!D30,'HK2'!D30*2)/3,1),"")</f>
        <v/>
      </c>
      <c r="E30" s="9" t="str">
        <f ca="1">IF(COUNT('HK1'!E30,'HK2'!E30)=2,ROUND(SUM('HK1'!E30,'HK2'!E30*2)/3,1),"")</f>
        <v/>
      </c>
      <c r="F30" s="9" t="str">
        <f ca="1">IF(COUNT('HK1'!F30,'HK2'!F30)=2,ROUND(SUM('HK1'!F30,'HK2'!F30*2)/3,1),"")</f>
        <v/>
      </c>
      <c r="G30" s="9" t="str">
        <f ca="1">IF(COUNT('HK1'!G30,'HK2'!G30)=2,ROUND(SUM('HK1'!G30,'HK2'!G30*2)/3,1),"")</f>
        <v/>
      </c>
      <c r="H30" s="9" t="str">
        <f ca="1">IF(COUNT('HK1'!H30,'HK2'!H30)=2,ROUND(SUM('HK1'!H30,'HK2'!H30*2)/3,1),"")</f>
        <v/>
      </c>
      <c r="I30" s="9" t="str">
        <f ca="1">IF(COUNT('HK1'!I30,'HK2'!I30)=2,ROUND(SUM('HK1'!I30,'HK2'!I30*2)/3,1),"")</f>
        <v/>
      </c>
      <c r="J30" s="9" t="str">
        <f ca="1">IF(COUNT('HK1'!J30,'HK2'!J30)=2,ROUND(SUM('HK1'!J30,'HK2'!J30*2)/3,1),"")</f>
        <v/>
      </c>
      <c r="K30" s="9" t="str">
        <f ca="1">IF(COUNT('HK1'!K30,'HK2'!K30)=2,ROUND(SUM('HK1'!K30,'HK2'!K30*2)/3,1),"")</f>
        <v/>
      </c>
      <c r="L30" s="9" t="str">
        <f ca="1">IF(COUNT('HK1'!L30,'HK2'!L30)=2,ROUND(SUM('HK1'!L30,'HK2'!L30*2)/3,1),"")</f>
        <v/>
      </c>
      <c r="M30" s="9" t="str">
        <f ca="1">IF(COUNT('HK1'!M30,'HK2'!M30)=2,ROUND(SUM('HK1'!M30,'HK2'!M30*2)/3,1),"")</f>
        <v/>
      </c>
      <c r="N30" s="9" t="str">
        <f ca="1">IF(COUNT('HK1'!N30,'HK2'!N30)=2,ROUND(SUM('HK1'!N30,'HK2'!N30*2)/3,1),"")</f>
        <v/>
      </c>
      <c r="O30" s="9" t="str">
        <f ca="1"/>
        <v/>
      </c>
      <c r="P30" s="9">
        <f ca="1"/>
        <v>9.3000000000000007</v>
      </c>
      <c r="Q30" s="53" t="str">
        <f t="shared" ca="1" si="0"/>
        <v/>
      </c>
      <c r="R30" s="11" t="str">
        <f t="shared" ca="1" si="1"/>
        <v/>
      </c>
      <c r="S30" s="11">
        <v>0</v>
      </c>
      <c r="T30" s="56">
        <f ca="1">IF(SUM('HK1'!T30,'HK2'!T30)=0,"",SUM('HK1'!T30,'HK2'!T30))</f>
        <v>1</v>
      </c>
      <c r="U30" s="11" t="str">
        <f t="shared" ca="1" si="2"/>
        <v/>
      </c>
      <c r="V30" s="57" t="str">
        <f t="shared" ca="1" si="3"/>
        <v>Kém</v>
      </c>
      <c r="W30" s="45"/>
      <c r="X30" s="45"/>
      <c r="Y30" s="45"/>
      <c r="Z30" s="45"/>
      <c r="AA30" s="45"/>
      <c r="AB30" s="45"/>
    </row>
    <row r="31" spans="1:28">
      <c r="A31" s="22">
        <f ca="1"/>
        <v>29</v>
      </c>
      <c r="B31" s="23" t="str">
        <f ca="1"/>
        <v>Nguyễn Văn</v>
      </c>
      <c r="C31" s="24" t="str">
        <f ca="1"/>
        <v>Tiệp</v>
      </c>
      <c r="D31" s="9" t="str">
        <f ca="1">IF(COUNT('HK1'!D31,'HK2'!D31)=2,ROUND(SUM('HK1'!D31,'HK2'!D31*2)/3,1),"")</f>
        <v/>
      </c>
      <c r="E31" s="9" t="str">
        <f ca="1">IF(COUNT('HK1'!E31,'HK2'!E31)=2,ROUND(SUM('HK1'!E31,'HK2'!E31*2)/3,1),"")</f>
        <v/>
      </c>
      <c r="F31" s="9" t="str">
        <f ca="1">IF(COUNT('HK1'!F31,'HK2'!F31)=2,ROUND(SUM('HK1'!F31,'HK2'!F31*2)/3,1),"")</f>
        <v/>
      </c>
      <c r="G31" s="9" t="str">
        <f ca="1">IF(COUNT('HK1'!G31,'HK2'!G31)=2,ROUND(SUM('HK1'!G31,'HK2'!G31*2)/3,1),"")</f>
        <v/>
      </c>
      <c r="H31" s="9" t="str">
        <f ca="1">IF(COUNT('HK1'!H31,'HK2'!H31)=2,ROUND(SUM('HK1'!H31,'HK2'!H31*2)/3,1),"")</f>
        <v/>
      </c>
      <c r="I31" s="9" t="str">
        <f ca="1">IF(COUNT('HK1'!I31,'HK2'!I31)=2,ROUND(SUM('HK1'!I31,'HK2'!I31*2)/3,1),"")</f>
        <v/>
      </c>
      <c r="J31" s="9" t="str">
        <f ca="1">IF(COUNT('HK1'!J31,'HK2'!J31)=2,ROUND(SUM('HK1'!J31,'HK2'!J31*2)/3,1),"")</f>
        <v/>
      </c>
      <c r="K31" s="9" t="str">
        <f ca="1">IF(COUNT('HK1'!K31,'HK2'!K31)=2,ROUND(SUM('HK1'!K31,'HK2'!K31*2)/3,1),"")</f>
        <v/>
      </c>
      <c r="L31" s="9" t="str">
        <f ca="1">IF(COUNT('HK1'!L31,'HK2'!L31)=2,ROUND(SUM('HK1'!L31,'HK2'!L31*2)/3,1),"")</f>
        <v/>
      </c>
      <c r="M31" s="9" t="str">
        <f ca="1">IF(COUNT('HK1'!M31,'HK2'!M31)=2,ROUND(SUM('HK1'!M31,'HK2'!M31*2)/3,1),"")</f>
        <v/>
      </c>
      <c r="N31" s="9" t="str">
        <f ca="1">IF(COUNT('HK1'!N31,'HK2'!N31)=2,ROUND(SUM('HK1'!N31,'HK2'!N31*2)/3,1),"")</f>
        <v/>
      </c>
      <c r="O31" s="9" t="str">
        <f ca="1"/>
        <v/>
      </c>
      <c r="P31" s="9">
        <f ca="1"/>
        <v>8.8000000000000007</v>
      </c>
      <c r="Q31" s="53" t="str">
        <f t="shared" ca="1" si="0"/>
        <v/>
      </c>
      <c r="R31" s="11" t="str">
        <f t="shared" ca="1" si="1"/>
        <v/>
      </c>
      <c r="S31" s="11">
        <v>0</v>
      </c>
      <c r="T31" s="56" t="str">
        <f ca="1">IF(SUM('HK1'!T31,'HK2'!T31)=0,"",SUM('HK1'!T31,'HK2'!T31))</f>
        <v/>
      </c>
      <c r="U31" s="11" t="str">
        <f t="shared" ca="1" si="2"/>
        <v/>
      </c>
      <c r="V31" s="57" t="str">
        <f t="shared" ca="1" si="3"/>
        <v>Kém</v>
      </c>
      <c r="W31" s="45"/>
      <c r="X31" s="45"/>
      <c r="Y31" s="45"/>
      <c r="Z31" s="45"/>
      <c r="AA31" s="45"/>
      <c r="AB31" s="45"/>
    </row>
    <row r="32" spans="1:28">
      <c r="A32" s="25">
        <f ca="1"/>
        <v>30</v>
      </c>
      <c r="B32" s="26" t="str">
        <f ca="1"/>
        <v>Nguyễn Thị Thu</v>
      </c>
      <c r="C32" s="27" t="str">
        <f ca="1"/>
        <v>Trang</v>
      </c>
      <c r="D32" s="9" t="str">
        <f ca="1">IF(COUNT('HK1'!D32,'HK2'!D32)=2,ROUND(SUM('HK1'!D32,'HK2'!D32*2)/3,1),"")</f>
        <v/>
      </c>
      <c r="E32" s="9" t="str">
        <f ca="1">IF(COUNT('HK1'!E32,'HK2'!E32)=2,ROUND(SUM('HK1'!E32,'HK2'!E32*2)/3,1),"")</f>
        <v/>
      </c>
      <c r="F32" s="9" t="str">
        <f ca="1">IF(COUNT('HK1'!F32,'HK2'!F32)=2,ROUND(SUM('HK1'!F32,'HK2'!F32*2)/3,1),"")</f>
        <v/>
      </c>
      <c r="G32" s="9" t="str">
        <f ca="1">IF(COUNT('HK1'!G32,'HK2'!G32)=2,ROUND(SUM('HK1'!G32,'HK2'!G32*2)/3,1),"")</f>
        <v/>
      </c>
      <c r="H32" s="9" t="str">
        <f ca="1">IF(COUNT('HK1'!H32,'HK2'!H32)=2,ROUND(SUM('HK1'!H32,'HK2'!H32*2)/3,1),"")</f>
        <v/>
      </c>
      <c r="I32" s="9" t="str">
        <f ca="1">IF(COUNT('HK1'!I32,'HK2'!I32)=2,ROUND(SUM('HK1'!I32,'HK2'!I32*2)/3,1),"")</f>
        <v/>
      </c>
      <c r="J32" s="9" t="str">
        <f ca="1">IF(COUNT('HK1'!J32,'HK2'!J32)=2,ROUND(SUM('HK1'!J32,'HK2'!J32*2)/3,1),"")</f>
        <v/>
      </c>
      <c r="K32" s="9" t="str">
        <f ca="1">IF(COUNT('HK1'!K32,'HK2'!K32)=2,ROUND(SUM('HK1'!K32,'HK2'!K32*2)/3,1),"")</f>
        <v/>
      </c>
      <c r="L32" s="9" t="str">
        <f ca="1">IF(COUNT('HK1'!L32,'HK2'!L32)=2,ROUND(SUM('HK1'!L32,'HK2'!L32*2)/3,1),"")</f>
        <v/>
      </c>
      <c r="M32" s="9" t="str">
        <f ca="1">IF(COUNT('HK1'!M32,'HK2'!M32)=2,ROUND(SUM('HK1'!M32,'HK2'!M32*2)/3,1),"")</f>
        <v/>
      </c>
      <c r="N32" s="9" t="str">
        <f ca="1">IF(COUNT('HK1'!N32,'HK2'!N32)=2,ROUND(SUM('HK1'!N32,'HK2'!N32*2)/3,1),"")</f>
        <v/>
      </c>
      <c r="O32" s="9" t="str">
        <f ca="1"/>
        <v/>
      </c>
      <c r="P32" s="9">
        <f ca="1"/>
        <v>8.5</v>
      </c>
      <c r="Q32" s="53" t="str">
        <f t="shared" ca="1" si="0"/>
        <v/>
      </c>
      <c r="R32" s="11" t="str">
        <f t="shared" ca="1" si="1"/>
        <v/>
      </c>
      <c r="S32" s="11">
        <v>0</v>
      </c>
      <c r="T32" s="56" t="str">
        <f ca="1">IF(SUM('HK1'!T32,'HK2'!T32)=0,"",SUM('HK1'!T32,'HK2'!T32))</f>
        <v/>
      </c>
      <c r="U32" s="11" t="str">
        <f t="shared" ca="1" si="2"/>
        <v/>
      </c>
      <c r="V32" s="57" t="str">
        <f t="shared" ca="1" si="3"/>
        <v>Kém</v>
      </c>
      <c r="W32" s="45"/>
      <c r="X32" s="45"/>
      <c r="Y32" s="45"/>
      <c r="Z32" s="45"/>
      <c r="AA32" s="45"/>
      <c r="AB32" s="45"/>
    </row>
    <row r="33" spans="1:28">
      <c r="A33" s="25">
        <f ca="1"/>
        <v>31</v>
      </c>
      <c r="B33" s="26" t="str">
        <f ca="1"/>
        <v>Nguyễn Dương Minh</v>
      </c>
      <c r="C33" s="27" t="str">
        <f ca="1"/>
        <v>Vũ</v>
      </c>
      <c r="D33" s="9" t="str">
        <f ca="1">IF(COUNT('HK1'!D33,'HK2'!D33)=2,ROUND(SUM('HK1'!D33,'HK2'!D33*2)/3,1),"")</f>
        <v/>
      </c>
      <c r="E33" s="9" t="str">
        <f ca="1">IF(COUNT('HK1'!E33,'HK2'!E33)=2,ROUND(SUM('HK1'!E33,'HK2'!E33*2)/3,1),"")</f>
        <v/>
      </c>
      <c r="F33" s="9" t="str">
        <f ca="1">IF(COUNT('HK1'!F33,'HK2'!F33)=2,ROUND(SUM('HK1'!F33,'HK2'!F33*2)/3,1),"")</f>
        <v/>
      </c>
      <c r="G33" s="9" t="str">
        <f ca="1">IF(COUNT('HK1'!G33,'HK2'!G33)=2,ROUND(SUM('HK1'!G33,'HK2'!G33*2)/3,1),"")</f>
        <v/>
      </c>
      <c r="H33" s="9" t="str">
        <f ca="1">IF(COUNT('HK1'!H33,'HK2'!H33)=2,ROUND(SUM('HK1'!H33,'HK2'!H33*2)/3,1),"")</f>
        <v/>
      </c>
      <c r="I33" s="9" t="str">
        <f ca="1">IF(COUNT('HK1'!I33,'HK2'!I33)=2,ROUND(SUM('HK1'!I33,'HK2'!I33*2)/3,1),"")</f>
        <v/>
      </c>
      <c r="J33" s="9" t="str">
        <f ca="1">IF(COUNT('HK1'!J33,'HK2'!J33)=2,ROUND(SUM('HK1'!J33,'HK2'!J33*2)/3,1),"")</f>
        <v/>
      </c>
      <c r="K33" s="9" t="str">
        <f ca="1">IF(COUNT('HK1'!K33,'HK2'!K33)=2,ROUND(SUM('HK1'!K33,'HK2'!K33*2)/3,1),"")</f>
        <v/>
      </c>
      <c r="L33" s="9" t="str">
        <f ca="1">IF(COUNT('HK1'!L33,'HK2'!L33)=2,ROUND(SUM('HK1'!L33,'HK2'!L33*2)/3,1),"")</f>
        <v/>
      </c>
      <c r="M33" s="9" t="str">
        <f ca="1">IF(COUNT('HK1'!M33,'HK2'!M33)=2,ROUND(SUM('HK1'!M33,'HK2'!M33*2)/3,1),"")</f>
        <v/>
      </c>
      <c r="N33" s="9" t="str">
        <f ca="1">IF(COUNT('HK1'!N33,'HK2'!N33)=2,ROUND(SUM('HK1'!N33,'HK2'!N33*2)/3,1),"")</f>
        <v/>
      </c>
      <c r="O33" s="9" t="str">
        <f ca="1"/>
        <v/>
      </c>
      <c r="P33" s="9">
        <f ca="1"/>
        <v>8.9</v>
      </c>
      <c r="Q33" s="53" t="str">
        <f t="shared" ca="1" si="0"/>
        <v/>
      </c>
      <c r="R33" s="11" t="str">
        <f t="shared" ca="1" si="1"/>
        <v/>
      </c>
      <c r="S33" s="11">
        <v>0</v>
      </c>
      <c r="T33" s="56" t="str">
        <f ca="1">IF(SUM('HK1'!T33,'HK2'!T33)=0,"",SUM('HK1'!T33,'HK2'!T33))</f>
        <v/>
      </c>
      <c r="U33" s="11" t="str">
        <f t="shared" ca="1" si="2"/>
        <v/>
      </c>
      <c r="V33" s="57" t="str">
        <f t="shared" ca="1" si="3"/>
        <v>Kém</v>
      </c>
      <c r="W33" s="45"/>
      <c r="X33" s="45"/>
      <c r="Y33" s="45"/>
      <c r="Z33" s="45"/>
      <c r="AA33" s="45"/>
      <c r="AB33" s="45"/>
    </row>
    <row r="34" spans="1:28">
      <c r="A34" s="25">
        <f ca="1"/>
        <v>32</v>
      </c>
      <c r="B34" s="26" t="str">
        <f ca="1"/>
        <v>Trần Dương Hoàng</v>
      </c>
      <c r="C34" s="27" t="str">
        <f ca="1"/>
        <v>Yến</v>
      </c>
      <c r="D34" s="9" t="str">
        <f ca="1">IF(COUNT('HK1'!D34,'HK2'!D34)=2,ROUND(SUM('HK1'!D34,'HK2'!D34*2)/3,1),"")</f>
        <v/>
      </c>
      <c r="E34" s="9" t="str">
        <f ca="1">IF(COUNT('HK1'!E34,'HK2'!E34)=2,ROUND(SUM('HK1'!E34,'HK2'!E34*2)/3,1),"")</f>
        <v/>
      </c>
      <c r="F34" s="9" t="str">
        <f ca="1">IF(COUNT('HK1'!F34,'HK2'!F34)=2,ROUND(SUM('HK1'!F34,'HK2'!F34*2)/3,1),"")</f>
        <v/>
      </c>
      <c r="G34" s="9" t="str">
        <f ca="1">IF(COUNT('HK1'!G34,'HK2'!G34)=2,ROUND(SUM('HK1'!G34,'HK2'!G34*2)/3,1),"")</f>
        <v/>
      </c>
      <c r="H34" s="9" t="str">
        <f ca="1">IF(COUNT('HK1'!H34,'HK2'!H34)=2,ROUND(SUM('HK1'!H34,'HK2'!H34*2)/3,1),"")</f>
        <v/>
      </c>
      <c r="I34" s="9" t="str">
        <f ca="1">IF(COUNT('HK1'!I34,'HK2'!I34)=2,ROUND(SUM('HK1'!I34,'HK2'!I34*2)/3,1),"")</f>
        <v/>
      </c>
      <c r="J34" s="9" t="str">
        <f ca="1">IF(COUNT('HK1'!J34,'HK2'!J34)=2,ROUND(SUM('HK1'!J34,'HK2'!J34*2)/3,1),"")</f>
        <v/>
      </c>
      <c r="K34" s="9" t="str">
        <f ca="1">IF(COUNT('HK1'!K34,'HK2'!K34)=2,ROUND(SUM('HK1'!K34,'HK2'!K34*2)/3,1),"")</f>
        <v/>
      </c>
      <c r="L34" s="9" t="str">
        <f ca="1">IF(COUNT('HK1'!L34,'HK2'!L34)=2,ROUND(SUM('HK1'!L34,'HK2'!L34*2)/3,1),"")</f>
        <v/>
      </c>
      <c r="M34" s="9" t="str">
        <f ca="1">IF(COUNT('HK1'!M34,'HK2'!M34)=2,ROUND(SUM('HK1'!M34,'HK2'!M34*2)/3,1),"")</f>
        <v/>
      </c>
      <c r="N34" s="9" t="str">
        <f ca="1">IF(COUNT('HK1'!N34,'HK2'!N34)=2,ROUND(SUM('HK1'!N34,'HK2'!N34*2)/3,1),"")</f>
        <v/>
      </c>
      <c r="O34" s="9" t="str">
        <f ca="1"/>
        <v/>
      </c>
      <c r="P34" s="9">
        <f ca="1"/>
        <v>8.6999999999999993</v>
      </c>
      <c r="Q34" s="53" t="str">
        <f t="shared" ca="1" si="0"/>
        <v/>
      </c>
      <c r="R34" s="11" t="str">
        <f t="shared" ca="1" si="1"/>
        <v/>
      </c>
      <c r="S34" s="11">
        <v>0</v>
      </c>
      <c r="T34" s="56" t="str">
        <f ca="1">IF(SUM('HK1'!T34,'HK2'!T34)=0,"",SUM('HK1'!T34,'HK2'!T34))</f>
        <v/>
      </c>
      <c r="U34" s="11" t="str">
        <f t="shared" ca="1" si="2"/>
        <v/>
      </c>
      <c r="V34" s="57" t="str">
        <f t="shared" ca="1" si="3"/>
        <v>Kém</v>
      </c>
      <c r="W34" s="45"/>
      <c r="X34" s="45"/>
      <c r="Y34" s="45"/>
      <c r="Z34" s="45"/>
      <c r="AA34" s="45"/>
      <c r="AB34" s="45"/>
    </row>
    <row r="35" spans="1:28">
      <c r="A35" s="22">
        <f ca="1"/>
        <v>33</v>
      </c>
      <c r="B35" s="28">
        <v>0</v>
      </c>
      <c r="C35" s="29">
        <v>0</v>
      </c>
      <c r="D35" s="9" t="str">
        <f ca="1">IF(COUNT('HK1'!D35,'HK2'!D35)=2,ROUND(SUM('HK1'!D35,'HK2'!D35*2)/3,1),"")</f>
        <v/>
      </c>
      <c r="E35" s="9" t="str">
        <f ca="1">IF(COUNT('HK1'!E35,'HK2'!E35)=2,ROUND(SUM('HK1'!E35,'HK2'!E35*2)/3,1),"")</f>
        <v/>
      </c>
      <c r="F35" s="9" t="str">
        <f ca="1">IF(COUNT('HK1'!F35,'HK2'!F35)=2,ROUND(SUM('HK1'!F35,'HK2'!F35*2)/3,1),"")</f>
        <v/>
      </c>
      <c r="G35" s="9" t="str">
        <f ca="1">IF(COUNT('HK1'!G35,'HK2'!G35)=2,ROUND(SUM('HK1'!G35,'HK2'!G35*2)/3,1),"")</f>
        <v/>
      </c>
      <c r="H35" s="9" t="str">
        <f ca="1">IF(COUNT('HK1'!H35,'HK2'!H35)=2,ROUND(SUM('HK1'!H35,'HK2'!H35*2)/3,1),"")</f>
        <v/>
      </c>
      <c r="I35" s="9" t="str">
        <f ca="1">IF(COUNT('HK1'!I35,'HK2'!I35)=2,ROUND(SUM('HK1'!I35,'HK2'!I35*2)/3,1),"")</f>
        <v/>
      </c>
      <c r="J35" s="9" t="str">
        <f ca="1">IF(COUNT('HK1'!J35,'HK2'!J35)=2,ROUND(SUM('HK1'!J35,'HK2'!J35*2)/3,1),"")</f>
        <v/>
      </c>
      <c r="K35" s="9" t="str">
        <f ca="1">IF(COUNT('HK1'!K35,'HK2'!K35)=2,ROUND(SUM('HK1'!K35,'HK2'!K35*2)/3,1),"")</f>
        <v/>
      </c>
      <c r="L35" s="9" t="str">
        <f ca="1">IF(COUNT('HK1'!L35,'HK2'!L35)=2,ROUND(SUM('HK1'!L35,'HK2'!L35*2)/3,1),"")</f>
        <v/>
      </c>
      <c r="M35" s="9" t="str">
        <f ca="1">IF(COUNT('HK1'!M35,'HK2'!M35)=2,ROUND(SUM('HK1'!M35,'HK2'!M35*2)/3,1),"")</f>
        <v/>
      </c>
      <c r="N35" s="9" t="str">
        <f ca="1">IF(COUNT('HK1'!N35,'HK2'!N35)=2,ROUND(SUM('HK1'!N35,'HK2'!N35*2)/3,1),"")</f>
        <v/>
      </c>
      <c r="O35" s="9" t="str">
        <f ca="1"/>
        <v/>
      </c>
      <c r="P35" s="9" t="str">
        <f ca="1"/>
        <v/>
      </c>
      <c r="Q35" s="53" t="str">
        <f t="shared" ca="1" si="0"/>
        <v/>
      </c>
      <c r="R35" s="11" t="str">
        <f t="shared" ca="1" si="1"/>
        <v/>
      </c>
      <c r="S35" s="11">
        <v>0</v>
      </c>
      <c r="T35" s="56" t="str">
        <f>IF(SUM('HK1'!T35,'HK2'!T35)=0,"",SUM('HK1'!T35,'HK2'!T35))</f>
        <v/>
      </c>
      <c r="U35" s="11" t="str">
        <f t="shared" ca="1" si="2"/>
        <v/>
      </c>
      <c r="V35" s="57" t="str">
        <f t="shared" ca="1" si="3"/>
        <v>Kém</v>
      </c>
      <c r="W35" s="45"/>
      <c r="X35" s="45"/>
      <c r="Y35" s="45"/>
      <c r="Z35" s="45"/>
      <c r="AA35" s="45"/>
      <c r="AB35" s="45"/>
    </row>
    <row r="36" spans="1:28">
      <c r="A36" s="25">
        <v>0</v>
      </c>
      <c r="B36" s="30">
        <v>0</v>
      </c>
      <c r="C36" s="31">
        <v>0</v>
      </c>
      <c r="D36" s="9" t="str">
        <f ca="1">IF(COUNT('HK1'!D36,'HK2'!D36)=2,ROUND(SUM('HK1'!D36,'HK2'!D36*2)/3,1),"")</f>
        <v/>
      </c>
      <c r="E36" s="9" t="str">
        <f ca="1">IF(COUNT('HK1'!E36,'HK2'!E36)=2,ROUND(SUM('HK1'!E36,'HK2'!E36*2)/3,1),"")</f>
        <v/>
      </c>
      <c r="F36" s="9" t="str">
        <f ca="1">IF(COUNT('HK1'!F36,'HK2'!F36)=2,ROUND(SUM('HK1'!F36,'HK2'!F36*2)/3,1),"")</f>
        <v/>
      </c>
      <c r="G36" s="9" t="str">
        <f ca="1">IF(COUNT('HK1'!G36,'HK2'!G36)=2,ROUND(SUM('HK1'!G36,'HK2'!G36*2)/3,1),"")</f>
        <v/>
      </c>
      <c r="H36" s="9" t="str">
        <f ca="1">IF(COUNT('HK1'!H36,'HK2'!H36)=2,ROUND(SUM('HK1'!H36,'HK2'!H36*2)/3,1),"")</f>
        <v/>
      </c>
      <c r="I36" s="9" t="str">
        <f ca="1">IF(COUNT('HK1'!I36,'HK2'!I36)=2,ROUND(SUM('HK1'!I36,'HK2'!I36*2)/3,1),"")</f>
        <v/>
      </c>
      <c r="J36" s="9" t="str">
        <f ca="1">IF(COUNT('HK1'!J36,'HK2'!J36)=2,ROUND(SUM('HK1'!J36,'HK2'!J36*2)/3,1),"")</f>
        <v/>
      </c>
      <c r="K36" s="9" t="str">
        <f ca="1">IF(COUNT('HK1'!K36,'HK2'!K36)=2,ROUND(SUM('HK1'!K36,'HK2'!K36*2)/3,1),"")</f>
        <v/>
      </c>
      <c r="L36" s="9" t="str">
        <f ca="1">IF(COUNT('HK1'!L36,'HK2'!L36)=2,ROUND(SUM('HK1'!L36,'HK2'!L36*2)/3,1),"")</f>
        <v/>
      </c>
      <c r="M36" s="9" t="str">
        <f ca="1">IF(COUNT('HK1'!M36,'HK2'!M36)=2,ROUND(SUM('HK1'!M36,'HK2'!M36*2)/3,1),"")</f>
        <v/>
      </c>
      <c r="N36" s="9" t="str">
        <f ca="1">IF(COUNT('HK1'!N36,'HK2'!N36)=2,ROUND(SUM('HK1'!N36,'HK2'!N36*2)/3,1),"")</f>
        <v/>
      </c>
      <c r="O36" s="9" t="str">
        <f ca="1"/>
        <v/>
      </c>
      <c r="P36" s="9" t="str">
        <f ca="1"/>
        <v/>
      </c>
      <c r="Q36" s="53" t="str">
        <f t="shared" ca="1" si="0"/>
        <v/>
      </c>
      <c r="R36" s="11" t="str">
        <f t="shared" ca="1" si="1"/>
        <v/>
      </c>
      <c r="S36" s="11">
        <v>0</v>
      </c>
      <c r="T36" s="56" t="str">
        <f>IF(SUM('HK1'!T36,'HK2'!T36)=0,"",SUM('HK1'!T36,'HK2'!T36))</f>
        <v/>
      </c>
      <c r="U36" s="11" t="str">
        <f t="shared" ca="1" si="2"/>
        <v/>
      </c>
      <c r="V36" s="57" t="str">
        <f t="shared" ca="1" si="3"/>
        <v>Kém</v>
      </c>
      <c r="W36" s="45"/>
      <c r="X36" s="45"/>
      <c r="Y36" s="45"/>
      <c r="Z36" s="45"/>
      <c r="AA36" s="45"/>
      <c r="AB36" s="45"/>
    </row>
    <row r="37" spans="1:28">
      <c r="A37" s="32">
        <v>0</v>
      </c>
      <c r="B37" s="33">
        <v>0</v>
      </c>
      <c r="C37" s="34">
        <v>0</v>
      </c>
      <c r="D37" s="9" t="str">
        <f ca="1">IF(COUNT('HK1'!D37,'HK2'!D37)=2,ROUND(SUM('HK1'!D37,'HK2'!D37*2)/3,1),"")</f>
        <v/>
      </c>
      <c r="E37" s="9" t="str">
        <f ca="1">IF(COUNT('HK1'!E37,'HK2'!E37)=2,ROUND(SUM('HK1'!E37,'HK2'!E37*2)/3,1),"")</f>
        <v/>
      </c>
      <c r="F37" s="9" t="str">
        <f ca="1">IF(COUNT('HK1'!F37,'HK2'!F37)=2,ROUND(SUM('HK1'!F37,'HK2'!F37*2)/3,1),"")</f>
        <v/>
      </c>
      <c r="G37" s="9" t="str">
        <f ca="1">IF(COUNT('HK1'!G37,'HK2'!G37)=2,ROUND(SUM('HK1'!G37,'HK2'!G37*2)/3,1),"")</f>
        <v/>
      </c>
      <c r="H37" s="9" t="str">
        <f ca="1">IF(COUNT('HK1'!H37,'HK2'!H37)=2,ROUND(SUM('HK1'!H37,'HK2'!H37*2)/3,1),"")</f>
        <v/>
      </c>
      <c r="I37" s="9" t="str">
        <f ca="1">IF(COUNT('HK1'!I37,'HK2'!I37)=2,ROUND(SUM('HK1'!I37,'HK2'!I37*2)/3,1),"")</f>
        <v/>
      </c>
      <c r="J37" s="9" t="str">
        <f ca="1">IF(COUNT('HK1'!J37,'HK2'!J37)=2,ROUND(SUM('HK1'!J37,'HK2'!J37*2)/3,1),"")</f>
        <v/>
      </c>
      <c r="K37" s="9" t="str">
        <f ca="1">IF(COUNT('HK1'!K37,'HK2'!K37)=2,ROUND(SUM('HK1'!K37,'HK2'!K37*2)/3,1),"")</f>
        <v/>
      </c>
      <c r="L37" s="9" t="str">
        <f ca="1">IF(COUNT('HK1'!L37,'HK2'!L37)=2,ROUND(SUM('HK1'!L37,'HK2'!L37*2)/3,1),"")</f>
        <v/>
      </c>
      <c r="M37" s="9" t="str">
        <f ca="1">IF(COUNT('HK1'!M37,'HK2'!M37)=2,ROUND(SUM('HK1'!M37,'HK2'!M37*2)/3,1),"")</f>
        <v/>
      </c>
      <c r="N37" s="9" t="str">
        <f ca="1">IF(COUNT('HK1'!N37,'HK2'!N37)=2,ROUND(SUM('HK1'!N37,'HK2'!N37*2)/3,1),"")</f>
        <v/>
      </c>
      <c r="O37" s="9" t="str">
        <f ca="1"/>
        <v/>
      </c>
      <c r="P37" s="9" t="str">
        <f ca="1"/>
        <v/>
      </c>
      <c r="Q37" s="53" t="str">
        <f t="shared" ca="1" si="0"/>
        <v/>
      </c>
      <c r="R37" s="11" t="str">
        <f t="shared" ca="1" si="1"/>
        <v/>
      </c>
      <c r="S37" s="11">
        <v>0</v>
      </c>
      <c r="T37" s="56" t="str">
        <f>IF(SUM('HK1'!T37,'HK2'!T37)=0,"",SUM('HK1'!T37,'HK2'!T37))</f>
        <v/>
      </c>
      <c r="U37" s="11" t="str">
        <f t="shared" ca="1" si="2"/>
        <v/>
      </c>
      <c r="V37" s="57" t="str">
        <f t="shared" ca="1" si="3"/>
        <v>Kém</v>
      </c>
      <c r="W37" s="45"/>
      <c r="X37" s="45"/>
      <c r="Y37" s="45"/>
      <c r="Z37" s="45"/>
      <c r="AA37" s="45"/>
      <c r="AB37" s="45"/>
    </row>
    <row r="38" spans="1:28" ht="6" customHeight="1">
      <c r="A38" s="35"/>
      <c r="B38" s="36"/>
      <c r="C38" s="36"/>
      <c r="D38" s="37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7"/>
      <c r="S38" s="38"/>
      <c r="T38" s="38"/>
      <c r="U38" s="38"/>
      <c r="V38" s="38"/>
      <c r="W38" s="38"/>
      <c r="X38" s="38"/>
      <c r="Y38" s="38"/>
      <c r="Z38" s="38"/>
      <c r="AA38" s="38"/>
      <c r="AB38" s="38"/>
    </row>
  </sheetData>
  <mergeCells count="6">
    <mergeCell ref="W8:W9"/>
    <mergeCell ref="A1:C1"/>
    <mergeCell ref="D1:U1"/>
    <mergeCell ref="A2:C2"/>
    <mergeCell ref="W3:AB3"/>
    <mergeCell ref="W6:W7"/>
  </mergeCells>
  <conditionalFormatting sqref="A3:C37 R3:V37 W3:W16 Y3:AB16 X4:X16 W18:AB37">
    <cfRule type="expression" dxfId="5" priority="1">
      <formula>ISEVEN(ROW())</formula>
    </cfRule>
  </conditionalFormatting>
  <conditionalFormatting sqref="D3:N37 P3:Q37 T3:T37">
    <cfRule type="cellIs" dxfId="4" priority="2" operator="between">
      <formula>0.01</formula>
      <formula>1.99</formula>
    </cfRule>
  </conditionalFormatting>
  <conditionalFormatting sqref="D3:N37 P3:Q37 T3:T37">
    <cfRule type="cellIs" dxfId="3" priority="3" operator="between">
      <formula>2</formula>
      <formula>3.49</formula>
    </cfRule>
  </conditionalFormatting>
  <conditionalFormatting sqref="D3:N37 P3:Q37 T3:T37">
    <cfRule type="cellIs" dxfId="2" priority="4" operator="between">
      <formula>3.5</formula>
      <formula>4.99</formula>
    </cfRule>
  </conditionalFormatting>
  <conditionalFormatting sqref="A3 O3:O37 S3 V3:V37">
    <cfRule type="cellIs" dxfId="1" priority="5" operator="equal">
      <formula>"CĐ"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D15"/>
  <sheetViews>
    <sheetView tabSelected="1" workbookViewId="0">
      <selection activeCell="B14" sqref="B14"/>
    </sheetView>
  </sheetViews>
  <sheetFormatPr defaultColWidth="14.42578125" defaultRowHeight="15.75" customHeight="1"/>
  <cols>
    <col min="1" max="1" width="15" customWidth="1"/>
    <col min="2" max="2" width="120" customWidth="1"/>
    <col min="4" max="4" width="17" customWidth="1"/>
  </cols>
  <sheetData>
    <row r="1" spans="1:4" ht="15.75" customHeight="1">
      <c r="A1" s="77" t="s">
        <v>45</v>
      </c>
      <c r="B1" s="70"/>
      <c r="D1" s="61" t="s">
        <v>46</v>
      </c>
    </row>
    <row r="2" spans="1:4" ht="15.75" customHeight="1">
      <c r="A2" s="62" t="s">
        <v>47</v>
      </c>
      <c r="B2" s="63" t="s">
        <v>48</v>
      </c>
      <c r="D2" s="64" t="s">
        <v>49</v>
      </c>
    </row>
    <row r="3" spans="1:4" ht="15.75" customHeight="1">
      <c r="A3" s="62" t="s">
        <v>3</v>
      </c>
      <c r="B3" s="63" t="s">
        <v>50</v>
      </c>
      <c r="D3" s="65" t="s">
        <v>51</v>
      </c>
    </row>
    <row r="4" spans="1:4" ht="15.75" customHeight="1">
      <c r="A4" s="62" t="s">
        <v>4</v>
      </c>
      <c r="B4" s="63" t="s">
        <v>52</v>
      </c>
      <c r="D4" s="64"/>
    </row>
    <row r="5" spans="1:4" ht="15.75" customHeight="1">
      <c r="A5" s="62" t="s">
        <v>5</v>
      </c>
      <c r="B5" s="63" t="s">
        <v>53</v>
      </c>
      <c r="D5" s="65" t="s">
        <v>54</v>
      </c>
    </row>
    <row r="6" spans="1:4" ht="15.75" customHeight="1">
      <c r="A6" s="62" t="s">
        <v>6</v>
      </c>
      <c r="B6" s="63" t="s">
        <v>55</v>
      </c>
      <c r="D6" s="64" t="s">
        <v>56</v>
      </c>
    </row>
    <row r="7" spans="1:4" ht="15.75" customHeight="1">
      <c r="A7" s="62" t="s">
        <v>7</v>
      </c>
      <c r="B7" s="63" t="s">
        <v>57</v>
      </c>
      <c r="D7" s="65" t="s">
        <v>58</v>
      </c>
    </row>
    <row r="8" spans="1:4" ht="15.75" customHeight="1">
      <c r="A8" s="62" t="s">
        <v>8</v>
      </c>
      <c r="B8" s="63" t="s">
        <v>59</v>
      </c>
      <c r="D8" s="64" t="s">
        <v>60</v>
      </c>
    </row>
    <row r="9" spans="1:4" ht="15.75" customHeight="1">
      <c r="A9" s="62" t="s">
        <v>9</v>
      </c>
      <c r="B9" s="63" t="s">
        <v>61</v>
      </c>
      <c r="D9" s="65" t="s">
        <v>62</v>
      </c>
    </row>
    <row r="10" spans="1:4" ht="15.75" customHeight="1">
      <c r="A10" s="62" t="s">
        <v>10</v>
      </c>
      <c r="B10" s="63" t="s">
        <v>63</v>
      </c>
      <c r="D10" s="62"/>
    </row>
    <row r="11" spans="1:4" ht="15.75" customHeight="1">
      <c r="A11" s="62" t="s">
        <v>11</v>
      </c>
      <c r="B11" s="63" t="s">
        <v>64</v>
      </c>
      <c r="D11" s="66"/>
    </row>
    <row r="12" spans="1:4" ht="15.75" customHeight="1">
      <c r="A12" s="62" t="s">
        <v>12</v>
      </c>
      <c r="B12" s="63" t="s">
        <v>65</v>
      </c>
      <c r="D12" s="66"/>
    </row>
    <row r="13" spans="1:4" ht="15.75" customHeight="1">
      <c r="A13" s="62" t="s">
        <v>66</v>
      </c>
      <c r="B13" s="63" t="s">
        <v>67</v>
      </c>
      <c r="D13" s="66"/>
    </row>
    <row r="14" spans="1:4" ht="15.75" customHeight="1">
      <c r="A14" s="62" t="s">
        <v>15</v>
      </c>
      <c r="B14" s="78" t="s">
        <v>68</v>
      </c>
      <c r="D14" s="66"/>
    </row>
    <row r="15" spans="1:4" ht="15.75" customHeight="1">
      <c r="A15" s="62" t="s">
        <v>69</v>
      </c>
      <c r="B15" s="63" t="s">
        <v>70</v>
      </c>
    </row>
  </sheetData>
  <mergeCells count="1">
    <mergeCell ref="A1:B1"/>
  </mergeCells>
  <conditionalFormatting sqref="A2:B15 D2:D14">
    <cfRule type="expression" dxfId="0" priority="1">
      <formula>ISEVEN(ROW())</formula>
    </cfRule>
  </conditionalFormatting>
  <hyperlinks>
    <hyperlink ref="B2" r:id="rId1"/>
    <hyperlink ref="D2" r:id="rId2"/>
    <hyperlink ref="B3" r:id="rId3"/>
    <hyperlink ref="D3" r:id="rId4"/>
    <hyperlink ref="B4" r:id="rId5"/>
    <hyperlink ref="B5" r:id="rId6"/>
    <hyperlink ref="D5" r:id="rId7"/>
    <hyperlink ref="B6" r:id="rId8"/>
    <hyperlink ref="D6" r:id="rId9"/>
    <hyperlink ref="B7" r:id="rId10"/>
    <hyperlink ref="D7" r:id="rId11"/>
    <hyperlink ref="B8" r:id="rId12"/>
    <hyperlink ref="D8" r:id="rId13"/>
    <hyperlink ref="B9" r:id="rId14"/>
    <hyperlink ref="D9" r:id="rId15"/>
    <hyperlink ref="B10" r:id="rId16"/>
    <hyperlink ref="B11" r:id="rId17"/>
    <hyperlink ref="B12" r:id="rId18"/>
    <hyperlink ref="B13" r:id="rId19"/>
    <hyperlink ref="B14" r:id="rId20"/>
    <hyperlink ref="B15" r:id="rId2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HK1</vt:lpstr>
      <vt:lpstr>HK2</vt:lpstr>
      <vt:lpstr>CN</vt:lpstr>
      <vt:lpstr>Link</vt:lpstr>
      <vt:lpstr>CN!StudentNames</vt:lpstr>
      <vt:lpstr>'HK1'!StudentNames</vt:lpstr>
      <vt:lpstr>'HK2'!StudentNames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  <dcterms:modified xsi:type="dcterms:W3CDTF">2022-01-28T06:49:45Z</dcterms:modified>
</cp:coreProperties>
</file>