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K1" sheetId="1" r:id="rId3"/>
    <sheet state="visible" name="HK2" sheetId="2" r:id="rId4"/>
    <sheet state="visible" name="CN" sheetId="3" r:id="rId5"/>
  </sheets>
  <definedNames>
    <definedName localSheetId="2" name="ClassAvgPoints">#REF!</definedName>
    <definedName localSheetId="2" name="StudentGrades">#REF!</definedName>
    <definedName name="ClassAvgPoints">#REF!</definedName>
    <definedName localSheetId="1" name="StudentGrades">#REF!</definedName>
    <definedName localSheetId="0" name="StudentNames">'HK1'!$B$3:$B$38</definedName>
    <definedName localSheetId="1" name="PointValues">#REF!</definedName>
    <definedName localSheetId="2" name="PointValues">#REF!</definedName>
    <definedName name="StudentGrades">#REF!</definedName>
    <definedName name="TotalPoints">#REF!</definedName>
    <definedName name="Grades">#REF!</definedName>
    <definedName localSheetId="1" name="TotalPoints">#REF!</definedName>
    <definedName localSheetId="1" name="ClassAvgPoints">#REF!</definedName>
    <definedName localSheetId="1" name="StudentNames">'HK2'!$B$3:$B$38</definedName>
    <definedName localSheetId="2" name="TotalPoints">#REF!</definedName>
    <definedName name="PointValues">#REF!</definedName>
    <definedName localSheetId="2" name="StudentNames">CN!$B$3:$B$38</definedName>
    <definedName name="GradeRange">#REF!</definedName>
  </definedNames>
  <calcPr/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D1">
      <text>
        <t xml:space="preserve">Nhập tên GVBM, môn học</t>
      </text>
    </comment>
    <comment authorId="0" ref="A2">
      <text>
        <t xml:space="preserve">GVBM nhập tên lớp học</t>
      </text>
    </comment>
    <comment authorId="0" ref="D2">
      <text>
        <t xml:space="preserve">GVBM nhập điểm ĐĐGtx (hệ số 1)
Trường hợp cần nhập điểm hàng tháng: nhập 1 cột bất kỳ!</t>
      </text>
    </comment>
    <comment authorId="0" ref="H2">
      <text>
        <t xml:space="preserve">GVBM nhập điểm ĐĐGgk (điểm giữa kỳ)</t>
      </text>
    </comment>
    <comment authorId="0" ref="I2">
      <text>
        <t xml:space="preserve">GVBM nhập điểm ĐĐGck (điểm thi học kỳ 1)</t>
      </text>
    </comment>
    <comment authorId="0" ref="K2">
      <text>
        <t xml:space="preserve">GVBM nhập nhận xét, đánh giá quá trình học tập bộ môn của HS trong HK1</t>
      </text>
    </comment>
  </commentList>
</comments>
</file>

<file path=xl/comments2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D1">
      <text>
        <t xml:space="preserve">Nhập tên GVBM, môn học</t>
      </text>
    </comment>
    <comment authorId="0" ref="D2">
      <text>
        <t xml:space="preserve">GVBM nhập điểm ĐĐGtx (hệ số 1)
Trường hợp cần nhập điểm hàng tháng: nhập 1 cột bất kỳ!</t>
      </text>
    </comment>
    <comment authorId="0" ref="H2">
      <text>
        <t xml:space="preserve">GVBM nhập điểm ĐĐGgk (điểm giữa kỳ)</t>
      </text>
    </comment>
    <comment authorId="0" ref="I2">
      <text>
        <t xml:space="preserve">GVBM nhập điểm ĐĐGck (điểm thi học kỳ 2)</t>
      </text>
    </comment>
    <comment authorId="0" ref="K2">
      <text>
        <t xml:space="preserve">GVBM nhập nhận xét, đánh giá quá trình học tập bộ môn của HS trong HK1</t>
      </text>
    </comment>
  </commentList>
</comments>
</file>

<file path=xl/sharedStrings.xml><?xml version="1.0" encoding="utf-8"?>
<sst xmlns="http://schemas.openxmlformats.org/spreadsheetml/2006/main" count="174" uniqueCount="96">
  <si>
    <r>
      <rPr>
        <rFont val="Times New Roman"/>
        <b/>
        <color rgb="FF073763"/>
        <sz val="12.0"/>
      </rPr>
      <t xml:space="preserve">TRƯỜNG THPT
</t>
    </r>
    <r>
      <rPr>
        <rFont val="Times New Roman"/>
        <b/>
        <color rgb="FF073763"/>
        <sz val="14.0"/>
      </rPr>
      <t>ĐÔNG DƯƠNG</t>
    </r>
  </si>
  <si>
    <t>BẢNG ĐIỂM HỌC KỲ I - MÔN: .........
GVBM: ..........</t>
  </si>
  <si>
    <t>--- 12C2 ---</t>
  </si>
  <si>
    <t>ĐĐGtx (Hệ số 1)</t>
  </si>
  <si>
    <t>ĐĐG
 gk</t>
  </si>
  <si>
    <t>ĐĐG
 ck</t>
  </si>
  <si>
    <t>ĐTB
 mhk</t>
  </si>
  <si>
    <t>Nhận xét (tối đa 250 kí tự)</t>
  </si>
  <si>
    <t>Có ý thức học tập</t>
  </si>
  <si>
    <t>Học khá</t>
  </si>
  <si>
    <t>Cần tập trung cho học tập hơn.</t>
  </si>
  <si>
    <t>Có nhiều tiến bộ trong học tập.</t>
  </si>
  <si>
    <t>Học tốt</t>
  </si>
  <si>
    <t>Học khá.</t>
  </si>
  <si>
    <t>Có cố gắng trong học tập.</t>
  </si>
  <si>
    <t>Cần trập trung trong giờ học.</t>
  </si>
  <si>
    <t>Ý thức học tập chưa cao.</t>
  </si>
  <si>
    <t>Khả năng tập trung trong giờ học chưa cao.</t>
  </si>
  <si>
    <r>
      <rPr>
        <rFont val="Times New Roman"/>
        <b/>
        <color rgb="FF073763"/>
        <sz val="12.0"/>
      </rPr>
      <t xml:space="preserve">TRƯỜNG THPT
</t>
    </r>
    <r>
      <rPr>
        <rFont val="Times New Roman"/>
        <b/>
        <color rgb="FF073763"/>
        <sz val="14.0"/>
      </rPr>
      <t>ĐÔNG DƯƠNG</t>
    </r>
  </si>
  <si>
    <t>BẢNG ĐIỂM HỌC KỲ II - MÔN: .........
GVBM: ..........</t>
  </si>
  <si>
    <r>
      <rPr>
        <rFont val="Times New Roman"/>
        <b/>
        <color rgb="FF073763"/>
        <sz val="12.0"/>
      </rPr>
      <t xml:space="preserve">TRƯỜNG THPT
</t>
    </r>
    <r>
      <rPr>
        <rFont val="Times New Roman"/>
        <b/>
        <color rgb="FF073763"/>
        <sz val="14.0"/>
      </rPr>
      <t>ĐÔNG DƯƠNG</t>
    </r>
  </si>
  <si>
    <t>BẢNG ĐIỂM TỔNG HỢP</t>
  </si>
  <si>
    <t>ĐTB
 hk1</t>
  </si>
  <si>
    <t>ĐTB
 hk2</t>
  </si>
  <si>
    <t>ĐTB
 cn</t>
  </si>
  <si>
    <t>Huỳnh Khánh</t>
  </si>
  <si>
    <t>An</t>
  </si>
  <si>
    <t>THỐNG KÊ ĐIỂM TB</t>
  </si>
  <si>
    <t>Nguyễn Trịnh Hoàng</t>
  </si>
  <si>
    <t>Anh</t>
  </si>
  <si>
    <t/>
  </si>
  <si>
    <t>HK1</t>
  </si>
  <si>
    <t>HK2</t>
  </si>
  <si>
    <t>CN</t>
  </si>
  <si>
    <t>Ngô Trần Gia</t>
  </si>
  <si>
    <t>Bảo</t>
  </si>
  <si>
    <t>&lt; 2.0</t>
  </si>
  <si>
    <t>Nguyễn Tuấn</t>
  </si>
  <si>
    <t xml:space="preserve">từ 2.0 đến &lt;3.5 </t>
  </si>
  <si>
    <t>Trần Hòa</t>
  </si>
  <si>
    <t>Bình</t>
  </si>
  <si>
    <t>từ 3.5 đến &lt;5.0</t>
  </si>
  <si>
    <t>Lê Nguyễn Mạnh</t>
  </si>
  <si>
    <t>Dũng</t>
  </si>
  <si>
    <t>&lt; TB</t>
  </si>
  <si>
    <t>Đặng Phạm Tùng</t>
  </si>
  <si>
    <t>Dương</t>
  </si>
  <si>
    <t>từ 5.0 đến &lt; 6.5</t>
  </si>
  <si>
    <t>Nguyễn Ngọc Khánh</t>
  </si>
  <si>
    <t>Đan</t>
  </si>
  <si>
    <t>từ 6.5 đến &lt; 8.0</t>
  </si>
  <si>
    <t>Trần Viết Chí</t>
  </si>
  <si>
    <t>Đạt</t>
  </si>
  <si>
    <t>từ 8.0 trở lên</t>
  </si>
  <si>
    <t>Võ Hoàng Tuấn</t>
  </si>
  <si>
    <t>Nguyễn Trần Trung</t>
  </si>
  <si>
    <t>Hiếu</t>
  </si>
  <si>
    <t>THỐNG KÊ ĐIỂM HỌC KỲ</t>
  </si>
  <si>
    <t>Nguyễn Hoàng</t>
  </si>
  <si>
    <t>Huy</t>
  </si>
  <si>
    <t>Trần Quang</t>
  </si>
  <si>
    <t>Văn Quốc</t>
  </si>
  <si>
    <t>Khánh</t>
  </si>
  <si>
    <t>Tạ Nguyễn Quang</t>
  </si>
  <si>
    <t>Khoa</t>
  </si>
  <si>
    <t>Tạ Nguyễn Vũ</t>
  </si>
  <si>
    <t>Ngô Nguyễn Anh</t>
  </si>
  <si>
    <t>Khôi</t>
  </si>
  <si>
    <t>Đặng Trung</t>
  </si>
  <si>
    <t>Kiên</t>
  </si>
  <si>
    <t>Trần Cao Hoàng</t>
  </si>
  <si>
    <t>Lộc</t>
  </si>
  <si>
    <t>Nguyễn Ngọc</t>
  </si>
  <si>
    <t>Nguyên</t>
  </si>
  <si>
    <t>Trương Quang</t>
  </si>
  <si>
    <t>Nhật</t>
  </si>
  <si>
    <t>H ' Hoan</t>
  </si>
  <si>
    <t>Niê</t>
  </si>
  <si>
    <t>Phạm Minh</t>
  </si>
  <si>
    <t>Phát</t>
  </si>
  <si>
    <t>Phan Bá</t>
  </si>
  <si>
    <t>Tân</t>
  </si>
  <si>
    <t>Trần Công</t>
  </si>
  <si>
    <t>Thành</t>
  </si>
  <si>
    <t>Lê Nguyễn Nhật</t>
  </si>
  <si>
    <t>Thiên</t>
  </si>
  <si>
    <t>Huỳnh Quốc</t>
  </si>
  <si>
    <t>Thiện</t>
  </si>
  <si>
    <t>Nguyễn Văn</t>
  </si>
  <si>
    <t>Tiệp</t>
  </si>
  <si>
    <t>Nguyễn Thị Thu</t>
  </si>
  <si>
    <t>Trang</t>
  </si>
  <si>
    <t>Nguyễn Dương Minh</t>
  </si>
  <si>
    <t>Vũ</t>
  </si>
  <si>
    <t>Trần Dương Hoàng</t>
  </si>
  <si>
    <t>Yến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</si>
</sst>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"/>
  </numFmts>
  <fonts count="13">
    <font>
      <sz val="10.0"/>
      <color rgb="FF000000"/>
      <name val="Arial"/>
    </font>
    <font>
      <b/>
      <sz val="12.0"/>
      <color rgb="FF073763"/>
      <name val="Times New Roman"/>
    </font>
    <font/>
    <font>
      <sz val="11.0"/>
      <color rgb="FF000000"/>
      <name val="Inconsolata"/>
    </font>
    <font>
      <sz val="12.0"/>
      <color rgb="FF000000"/>
      <name val="&quot;Times New Roman&quot;"/>
    </font>
    <font>
      <sz val="12.0"/>
      <color rgb="FF434343"/>
      <name val="Times New Roman"/>
    </font>
    <font>
      <sz val="11.0"/>
      <color rgb="FF000000"/>
      <name val="&quot;Times New Roman&quot;"/>
    </font>
    <font>
      <sz val="12.0"/>
      <name val="Times New Roman"/>
    </font>
    <font>
      <sz val="12.0"/>
      <color rgb="FF000000"/>
      <name val="Times New Roman"/>
    </font>
    <font>
      <sz val="12.0"/>
      <color rgb="FF6772AD"/>
      <name val="Times New Roman"/>
    </font>
    <font>
      <sz val="12.0"/>
      <color rgb="FF0000FF"/>
      <name val="Times New Roman"/>
    </font>
    <font>
      <b/>
      <sz val="12.0"/>
      <color rgb="FF434343"/>
      <name val="Times New Roman"/>
    </font>
    <font>
      <sz val="12.0"/>
      <color rgb="FFFF0000"/>
      <name val="Times New Roman"/>
    </font>
  </fonts>
  <fills count="5">
    <fill>
      <patternFill patternType="none"/>
    </fill>
    <fill>
      <patternFill patternType="lightGray"/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F9F9F9"/>
        <bgColor rgb="FFF9F9F9"/>
      </patternFill>
    </fill>
  </fills>
  <borders count="11">
    <border/>
    <border>
      <bottom style="double">
        <color rgb="FF073763"/>
      </bottom>
    </border>
    <border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8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readingOrder="0" vertical="center"/>
    </xf>
    <xf borderId="1" fillId="0" fontId="2" numFmtId="0" xfId="0" applyBorder="1" applyFont="1"/>
    <xf borderId="0" fillId="0" fontId="1" numFmtId="0" xfId="0" applyAlignment="1" applyFont="1">
      <alignment horizontal="center" readingOrder="0" vertical="center"/>
    </xf>
    <xf borderId="2" fillId="0" fontId="1" numFmtId="0" xfId="0" applyAlignment="1" applyBorder="1" applyFont="1">
      <alignment horizontal="center" readingOrder="0" shrinkToFit="0" vertical="center" wrapText="0"/>
    </xf>
    <xf borderId="2" fillId="0" fontId="2" numFmtId="0" xfId="0" applyBorder="1" applyFont="1"/>
    <xf borderId="3" fillId="0" fontId="1" numFmtId="0" xfId="0" applyAlignment="1" applyBorder="1" applyFont="1">
      <alignment horizontal="center" readingOrder="0" shrinkToFit="0" vertical="center" wrapText="1"/>
    </xf>
    <xf borderId="4" fillId="0" fontId="2" numFmtId="0" xfId="0" applyBorder="1" applyFont="1"/>
    <xf borderId="5" fillId="0" fontId="2" numFmtId="0" xfId="0" applyBorder="1" applyFont="1"/>
    <xf borderId="6" fillId="0" fontId="1" numFmtId="0" xfId="0" applyAlignment="1" applyBorder="1" applyFont="1">
      <alignment horizontal="center" readingOrder="0" vertical="center"/>
    </xf>
    <xf borderId="6" fillId="2" fontId="1" numFmtId="0" xfId="0" applyAlignment="1" applyBorder="1" applyFill="1" applyFont="1">
      <alignment horizontal="center" readingOrder="0" vertical="center"/>
    </xf>
    <xf borderId="6" fillId="0" fontId="1" numFmtId="0" xfId="0" applyAlignment="1" applyBorder="1" applyFont="1">
      <alignment horizontal="center" readingOrder="0" shrinkToFit="0" vertical="center" wrapText="1"/>
    </xf>
    <xf borderId="0" fillId="3" fontId="3" numFmtId="0" xfId="0" applyFill="1" applyFont="1"/>
    <xf borderId="3" fillId="4" fontId="4" numFmtId="0" xfId="0" applyBorder="1" applyFill="1" applyFont="1"/>
    <xf borderId="5" fillId="4" fontId="4" numFmtId="0" xfId="0" applyBorder="1" applyFont="1"/>
    <xf borderId="6" fillId="0" fontId="5" numFmtId="164" xfId="0" applyAlignment="1" applyBorder="1" applyFont="1" applyNumberFormat="1">
      <alignment horizontal="center" readingOrder="0" vertical="center"/>
    </xf>
    <xf borderId="6" fillId="2" fontId="5" numFmtId="164" xfId="0" applyAlignment="1" applyBorder="1" applyFont="1" applyNumberFormat="1">
      <alignment horizontal="center" readingOrder="0" vertical="center"/>
    </xf>
    <xf borderId="6" fillId="0" fontId="5" numFmtId="0" xfId="0" applyAlignment="1" applyBorder="1" applyFont="1">
      <alignment horizontal="left" readingOrder="0" vertical="center"/>
    </xf>
    <xf borderId="6" fillId="0" fontId="4" numFmtId="0" xfId="0" applyAlignment="1" applyBorder="1" applyFont="1">
      <alignment horizontal="right"/>
    </xf>
    <xf borderId="3" fillId="0" fontId="4" numFmtId="0" xfId="0" applyBorder="1" applyFont="1"/>
    <xf borderId="5" fillId="0" fontId="4" numFmtId="0" xfId="0" applyBorder="1" applyFont="1"/>
    <xf borderId="6" fillId="4" fontId="4" numFmtId="0" xfId="0" applyAlignment="1" applyBorder="1" applyFont="1">
      <alignment horizontal="right"/>
    </xf>
    <xf borderId="3" fillId="0" fontId="6" numFmtId="0" xfId="0" applyBorder="1" applyFont="1"/>
    <xf borderId="5" fillId="0" fontId="6" numFmtId="0" xfId="0" applyBorder="1" applyFont="1"/>
    <xf borderId="6" fillId="4" fontId="7" numFmtId="0" xfId="0" applyBorder="1" applyFont="1"/>
    <xf borderId="3" fillId="4" fontId="7" numFmtId="0" xfId="0" applyBorder="1" applyFont="1"/>
    <xf borderId="5" fillId="4" fontId="7" numFmtId="0" xfId="0" applyBorder="1" applyFont="1"/>
    <xf borderId="6" fillId="0" fontId="7" numFmtId="0" xfId="0" applyBorder="1" applyFont="1"/>
    <xf borderId="3" fillId="0" fontId="7" numFmtId="0" xfId="0" applyBorder="1" applyFont="1"/>
    <xf borderId="5" fillId="0" fontId="7" numFmtId="0" xfId="0" applyBorder="1" applyFont="1"/>
    <xf borderId="3" fillId="4" fontId="8" numFmtId="0" xfId="0" applyBorder="1" applyFont="1"/>
    <xf borderId="5" fillId="4" fontId="8" numFmtId="0" xfId="0" applyBorder="1" applyFont="1"/>
    <xf borderId="6" fillId="2" fontId="5" numFmtId="0" xfId="0" applyAlignment="1" applyBorder="1" applyFont="1">
      <alignment horizontal="center" readingOrder="0" vertical="center"/>
    </xf>
    <xf borderId="3" fillId="0" fontId="8" numFmtId="0" xfId="0" applyBorder="1" applyFont="1"/>
    <xf borderId="5" fillId="0" fontId="8" numFmtId="0" xfId="0" applyBorder="1" applyFont="1"/>
    <xf borderId="6" fillId="0" fontId="7" numFmtId="0" xfId="0" applyAlignment="1" applyBorder="1" applyFont="1">
      <alignment readingOrder="0" vertical="center"/>
    </xf>
    <xf borderId="3" fillId="0" fontId="7" numFmtId="0" xfId="0" applyAlignment="1" applyBorder="1" applyFont="1">
      <alignment readingOrder="0" shrinkToFit="0" vertical="center" wrapText="1"/>
    </xf>
    <xf borderId="5" fillId="0" fontId="7" numFmtId="0" xfId="0" applyAlignment="1" applyBorder="1" applyFont="1">
      <alignment readingOrder="0" shrinkToFit="0" vertical="center" wrapText="1"/>
    </xf>
    <xf borderId="0" fillId="2" fontId="9" numFmtId="0" xfId="0" applyAlignment="1" applyFont="1">
      <alignment horizontal="left" vertical="bottom"/>
    </xf>
    <xf borderId="0" fillId="2" fontId="9" numFmtId="0" xfId="0" applyAlignment="1" applyFont="1">
      <alignment horizontal="left" shrinkToFit="0" vertical="bottom" wrapText="1"/>
    </xf>
    <xf borderId="0" fillId="2" fontId="9" numFmtId="0" xfId="0" applyAlignment="1" applyFont="1">
      <alignment horizontal="center" vertical="bottom"/>
    </xf>
    <xf borderId="0" fillId="2" fontId="9" numFmtId="0" xfId="0" applyAlignment="1" applyFont="1">
      <alignment vertical="bottom"/>
    </xf>
    <xf borderId="0" fillId="3" fontId="1" numFmtId="0" xfId="0" applyAlignment="1" applyFont="1">
      <alignment horizontal="center" readingOrder="0" vertical="center"/>
    </xf>
    <xf borderId="6" fillId="2" fontId="10" numFmtId="164" xfId="0" applyAlignment="1" applyBorder="1" applyFont="1" applyNumberFormat="1">
      <alignment horizontal="center" readingOrder="0" vertical="center"/>
    </xf>
    <xf borderId="0" fillId="3" fontId="5" numFmtId="0" xfId="0" applyAlignment="1" applyFont="1">
      <alignment horizontal="center" readingOrder="0" vertical="center"/>
    </xf>
    <xf borderId="0" fillId="3" fontId="11" numFmtId="0" xfId="0" applyAlignment="1" applyFont="1">
      <alignment horizontal="center" readingOrder="0" vertical="center"/>
    </xf>
    <xf borderId="6" fillId="3" fontId="11" numFmtId="0" xfId="0" applyAlignment="1" applyBorder="1" applyFont="1">
      <alignment horizontal="center" readingOrder="0" vertical="center"/>
    </xf>
    <xf borderId="3" fillId="3" fontId="11" numFmtId="0" xfId="0" applyAlignment="1" applyBorder="1" applyFont="1">
      <alignment horizontal="center" readingOrder="0" vertical="center"/>
    </xf>
    <xf borderId="7" fillId="3" fontId="11" numFmtId="0" xfId="0" applyAlignment="1" applyBorder="1" applyFont="1">
      <alignment horizontal="center" readingOrder="0" vertical="center"/>
    </xf>
    <xf borderId="8" fillId="0" fontId="2" numFmtId="0" xfId="0" applyBorder="1" applyFont="1"/>
    <xf borderId="4" fillId="3" fontId="11" numFmtId="0" xfId="0" applyAlignment="1" applyBorder="1" applyFont="1">
      <alignment horizontal="center" readingOrder="0" vertical="center"/>
    </xf>
    <xf borderId="6" fillId="3" fontId="5" numFmtId="0" xfId="0" applyAlignment="1" applyBorder="1" applyFont="1">
      <alignment horizontal="center" readingOrder="0" vertical="center"/>
    </xf>
    <xf borderId="3" fillId="3" fontId="5" numFmtId="9" xfId="0" applyAlignment="1" applyBorder="1" applyFont="1" applyNumberFormat="1">
      <alignment horizontal="center" readingOrder="0" vertical="center"/>
    </xf>
    <xf borderId="9" fillId="3" fontId="5" numFmtId="0" xfId="0" applyAlignment="1" applyBorder="1" applyFont="1">
      <alignment horizontal="center" readingOrder="0" vertical="center"/>
    </xf>
    <xf borderId="10" fillId="3" fontId="5" numFmtId="9" xfId="0" applyAlignment="1" applyBorder="1" applyFont="1" applyNumberFormat="1">
      <alignment horizontal="center" readingOrder="0" vertical="center"/>
    </xf>
    <xf borderId="5" fillId="3" fontId="5" numFmtId="0" xfId="0" applyAlignment="1" applyBorder="1" applyFont="1">
      <alignment horizontal="center" readingOrder="0" vertical="center"/>
    </xf>
    <xf borderId="6" fillId="3" fontId="5" numFmtId="9" xfId="0" applyAlignment="1" applyBorder="1" applyFont="1" applyNumberFormat="1">
      <alignment horizontal="center" readingOrder="0" vertical="center"/>
    </xf>
    <xf borderId="6" fillId="2" fontId="12" numFmtId="0" xfId="0" applyAlignment="1" applyBorder="1" applyFont="1">
      <alignment horizontal="center" readingOrder="0" vertical="center"/>
    </xf>
    <xf borderId="3" fillId="2" fontId="12" numFmtId="9" xfId="0" applyAlignment="1" applyBorder="1" applyFont="1" applyNumberFormat="1">
      <alignment horizontal="center" readingOrder="0" vertical="center"/>
    </xf>
    <xf borderId="9" fillId="2" fontId="12" numFmtId="0" xfId="0" applyAlignment="1" applyBorder="1" applyFont="1">
      <alignment horizontal="center" readingOrder="0" vertical="center"/>
    </xf>
    <xf borderId="10" fillId="2" fontId="12" numFmtId="9" xfId="0" applyAlignment="1" applyBorder="1" applyFont="1" applyNumberFormat="1">
      <alignment horizontal="center" readingOrder="0" vertical="center"/>
    </xf>
    <xf borderId="5" fillId="2" fontId="12" numFmtId="0" xfId="0" applyAlignment="1" applyBorder="1" applyFont="1">
      <alignment horizontal="center" readingOrder="0" vertical="center"/>
    </xf>
    <xf borderId="6" fillId="2" fontId="12" numFmtId="9" xfId="0" applyAlignment="1" applyBorder="1" applyFont="1" applyNumberFormat="1">
      <alignment horizontal="center" readingOrder="0" vertical="center"/>
    </xf>
    <xf borderId="0" fillId="3" fontId="5" numFmtId="9" xfId="0" applyAlignment="1" applyFont="1" applyNumberFormat="1">
      <alignment horizontal="center" readingOrder="0" vertical="center"/>
    </xf>
    <xf borderId="10" fillId="2" fontId="5" numFmtId="9" xfId="0" applyAlignment="1" applyBorder="1" applyFont="1" applyNumberFormat="1">
      <alignment horizontal="center" readingOrder="0" vertical="center"/>
    </xf>
    <xf borderId="0" fillId="0" fontId="12" numFmtId="0" xfId="0" applyAlignment="1" applyFont="1">
      <alignment horizontal="center" readingOrder="0" vertical="center"/>
    </xf>
    <xf borderId="0" fillId="0" fontId="12" numFmtId="9" xfId="0" applyAlignment="1" applyFont="1" applyNumberFormat="1">
      <alignment horizontal="center" readingOrder="0" vertical="center"/>
    </xf>
    <xf borderId="0" fillId="3" fontId="9" numFmtId="0" xfId="0" applyAlignment="1" applyFont="1">
      <alignment vertical="bottom"/>
    </xf>
  </cellXfs>
  <cellStyles count="1">
    <cellStyle xfId="0" name="Normal" builtinId="0"/>
  </cellStyles>
  <dxfs count="4">
    <dxf>
      <font/>
      <fill>
        <patternFill patternType="solid">
          <fgColor rgb="FFF9F9F9"/>
          <bgColor rgb="FFF9F9F9"/>
        </patternFill>
      </fill>
      <border/>
    </dxf>
    <dxf>
      <font/>
      <fill>
        <patternFill patternType="solid">
          <fgColor rgb="FFFF0000"/>
          <bgColor rgb="FFFF0000"/>
        </patternFill>
      </fill>
      <border/>
    </dxf>
    <dxf>
      <font/>
      <fill>
        <patternFill patternType="solid">
          <fgColor rgb="FFFFFF00"/>
          <bgColor rgb="FFFFFF00"/>
        </patternFill>
      </fill>
      <border/>
    </dxf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4.43" defaultRowHeight="15.75"/>
  <cols>
    <col customWidth="1" min="1" max="1" width="3.43"/>
    <col customWidth="1" min="2" max="2" width="20.0"/>
    <col customWidth="1" min="3" max="3" width="7.57"/>
    <col customWidth="1" min="4" max="10" width="8.14"/>
    <col customWidth="1" min="11" max="11" width="89.57"/>
  </cols>
  <sheetData>
    <row r="1">
      <c r="A1" s="1" t="s">
        <v>0</v>
      </c>
      <c r="B1" s="2"/>
      <c r="C1" s="2"/>
      <c r="D1" s="3" t="s">
        <v>1</v>
      </c>
    </row>
    <row r="2" ht="31.5" customHeight="1">
      <c r="A2" s="4" t="s">
        <v>2</v>
      </c>
      <c r="B2" s="5"/>
      <c r="C2" s="5"/>
      <c r="D2" s="6" t="s">
        <v>3</v>
      </c>
      <c r="E2" s="7"/>
      <c r="F2" s="7"/>
      <c r="G2" s="8"/>
      <c r="H2" s="9" t="s">
        <v>4</v>
      </c>
      <c r="I2" s="9" t="s">
        <v>5</v>
      </c>
      <c r="J2" s="10" t="s">
        <v>6</v>
      </c>
      <c r="K2" s="11" t="s">
        <v>7</v>
      </c>
    </row>
    <row r="3">
      <c r="A3" s="12">
        <f>IFERROR(__xludf.DUMMYFUNCTION("IMPORTRANGE(""1hjm9E122nXpHt-zthKIRPBz-8v2YZnjiaGqD03P8ic4"",""A4:C38"")"),1.0)</f>
        <v>1</v>
      </c>
      <c r="B3" s="13" t="str">
        <f>IFERROR(__xludf.DUMMYFUNCTION("""COMPUTED_VALUE"""),"Huỳnh Khánh")</f>
        <v>Huỳnh Khánh</v>
      </c>
      <c r="C3" s="14" t="str">
        <f>IFERROR(__xludf.DUMMYFUNCTION("""COMPUTED_VALUE"""),"An")</f>
        <v>An</v>
      </c>
      <c r="D3" s="15">
        <v>8.0</v>
      </c>
      <c r="E3" s="15">
        <v>8.3</v>
      </c>
      <c r="F3" s="15"/>
      <c r="G3" s="15"/>
      <c r="H3" s="15">
        <v>9.1</v>
      </c>
      <c r="I3" s="15">
        <v>7.5</v>
      </c>
      <c r="J3" s="16">
        <f t="shared" ref="J3:J37" si="1">if(counta(D3:I3)=0,"",round(average(D3:I3,H3:I3,I3),1))</f>
        <v>8.1</v>
      </c>
      <c r="K3" s="17" t="s">
        <v>8</v>
      </c>
    </row>
    <row r="4">
      <c r="A4" s="18">
        <f>IFERROR(__xludf.DUMMYFUNCTION("""COMPUTED_VALUE"""),2.0)</f>
        <v>2</v>
      </c>
      <c r="B4" s="19" t="str">
        <f>IFERROR(__xludf.DUMMYFUNCTION("""COMPUTED_VALUE"""),"Nguyễn Trịnh Hoàng")</f>
        <v>Nguyễn Trịnh Hoàng</v>
      </c>
      <c r="C4" s="20" t="str">
        <f>IFERROR(__xludf.DUMMYFUNCTION("""COMPUTED_VALUE"""),"Anh")</f>
        <v>Anh</v>
      </c>
      <c r="D4" s="15">
        <v>8.0</v>
      </c>
      <c r="E4" s="15">
        <v>7.5</v>
      </c>
      <c r="F4" s="15"/>
      <c r="G4" s="15"/>
      <c r="H4" s="15">
        <v>8.8</v>
      </c>
      <c r="I4" s="15">
        <v>5.8</v>
      </c>
      <c r="J4" s="16">
        <f t="shared" si="1"/>
        <v>7.2</v>
      </c>
      <c r="K4" s="17" t="s">
        <v>9</v>
      </c>
    </row>
    <row r="5">
      <c r="A5" s="21">
        <f>IFERROR(__xludf.DUMMYFUNCTION("""COMPUTED_VALUE"""),3.0)</f>
        <v>3</v>
      </c>
      <c r="B5" s="13" t="str">
        <f>IFERROR(__xludf.DUMMYFUNCTION("""COMPUTED_VALUE"""),"Ngô Trần Gia")</f>
        <v>Ngô Trần Gia</v>
      </c>
      <c r="C5" s="14" t="str">
        <f>IFERROR(__xludf.DUMMYFUNCTION("""COMPUTED_VALUE"""),"Bảo")</f>
        <v>Bảo</v>
      </c>
      <c r="D5" s="15">
        <v>7.0</v>
      </c>
      <c r="E5" s="15">
        <v>8.0</v>
      </c>
      <c r="F5" s="15"/>
      <c r="G5" s="15"/>
      <c r="H5" s="15">
        <v>8.5</v>
      </c>
      <c r="I5" s="15">
        <v>6.8</v>
      </c>
      <c r="J5" s="16">
        <f t="shared" si="1"/>
        <v>7.5</v>
      </c>
      <c r="K5" s="17" t="s">
        <v>9</v>
      </c>
    </row>
    <row r="6">
      <c r="A6" s="18">
        <f>IFERROR(__xludf.DUMMYFUNCTION("""COMPUTED_VALUE"""),4.0)</f>
        <v>4</v>
      </c>
      <c r="B6" s="19" t="str">
        <f>IFERROR(__xludf.DUMMYFUNCTION("""COMPUTED_VALUE"""),"Nguyễn Tuấn")</f>
        <v>Nguyễn Tuấn</v>
      </c>
      <c r="C6" s="20" t="str">
        <f>IFERROR(__xludf.DUMMYFUNCTION("""COMPUTED_VALUE"""),"Bảo")</f>
        <v>Bảo</v>
      </c>
      <c r="D6" s="15">
        <v>8.0</v>
      </c>
      <c r="E6" s="15">
        <v>6.5</v>
      </c>
      <c r="F6" s="15"/>
      <c r="G6" s="15"/>
      <c r="H6" s="15">
        <v>9.0</v>
      </c>
      <c r="I6" s="15">
        <v>7.0</v>
      </c>
      <c r="J6" s="16">
        <f t="shared" si="1"/>
        <v>7.6</v>
      </c>
      <c r="K6" s="17" t="s">
        <v>9</v>
      </c>
    </row>
    <row r="7">
      <c r="A7" s="21">
        <f>IFERROR(__xludf.DUMMYFUNCTION("""COMPUTED_VALUE"""),5.0)</f>
        <v>5</v>
      </c>
      <c r="B7" s="13" t="str">
        <f>IFERROR(__xludf.DUMMYFUNCTION("""COMPUTED_VALUE"""),"Trần Hòa")</f>
        <v>Trần Hòa</v>
      </c>
      <c r="C7" s="14" t="str">
        <f>IFERROR(__xludf.DUMMYFUNCTION("""COMPUTED_VALUE"""),"Bình")</f>
        <v>Bình</v>
      </c>
      <c r="D7" s="15">
        <v>8.0</v>
      </c>
      <c r="E7" s="15">
        <v>7.5</v>
      </c>
      <c r="F7" s="15"/>
      <c r="G7" s="15"/>
      <c r="H7" s="15">
        <v>8.7</v>
      </c>
      <c r="I7" s="15">
        <v>5.3</v>
      </c>
      <c r="J7" s="16">
        <f t="shared" si="1"/>
        <v>7</v>
      </c>
      <c r="K7" s="17" t="s">
        <v>10</v>
      </c>
    </row>
    <row r="8">
      <c r="A8" s="18">
        <f>IFERROR(__xludf.DUMMYFUNCTION("""COMPUTED_VALUE"""),6.0)</f>
        <v>6</v>
      </c>
      <c r="B8" s="19" t="str">
        <f>IFERROR(__xludf.DUMMYFUNCTION("""COMPUTED_VALUE"""),"Lê Nguyễn Mạnh")</f>
        <v>Lê Nguyễn Mạnh</v>
      </c>
      <c r="C8" s="20" t="str">
        <f>IFERROR(__xludf.DUMMYFUNCTION("""COMPUTED_VALUE"""),"Dũng")</f>
        <v>Dũng</v>
      </c>
      <c r="D8" s="15">
        <v>7.0</v>
      </c>
      <c r="E8" s="15">
        <v>7.5</v>
      </c>
      <c r="F8" s="15"/>
      <c r="G8" s="15"/>
      <c r="H8" s="15">
        <v>8.6</v>
      </c>
      <c r="I8" s="15">
        <v>6.5</v>
      </c>
      <c r="J8" s="16">
        <f t="shared" si="1"/>
        <v>7.3</v>
      </c>
      <c r="K8" s="17" t="s">
        <v>9</v>
      </c>
    </row>
    <row r="9">
      <c r="A9" s="21">
        <f>IFERROR(__xludf.DUMMYFUNCTION("""COMPUTED_VALUE"""),7.0)</f>
        <v>7</v>
      </c>
      <c r="B9" s="13" t="str">
        <f>IFERROR(__xludf.DUMMYFUNCTION("""COMPUTED_VALUE"""),"Đặng Phạm Tùng")</f>
        <v>Đặng Phạm Tùng</v>
      </c>
      <c r="C9" s="14" t="str">
        <f>IFERROR(__xludf.DUMMYFUNCTION("""COMPUTED_VALUE"""),"Dương")</f>
        <v>Dương</v>
      </c>
      <c r="D9" s="15">
        <v>8.0</v>
      </c>
      <c r="E9" s="15">
        <v>7.8</v>
      </c>
      <c r="F9" s="15"/>
      <c r="G9" s="15"/>
      <c r="H9" s="15">
        <v>8.8</v>
      </c>
      <c r="I9" s="15">
        <v>8.0</v>
      </c>
      <c r="J9" s="16">
        <f t="shared" si="1"/>
        <v>8.2</v>
      </c>
      <c r="K9" s="17" t="s">
        <v>11</v>
      </c>
    </row>
    <row r="10">
      <c r="A10" s="18">
        <f>IFERROR(__xludf.DUMMYFUNCTION("""COMPUTED_VALUE"""),8.0)</f>
        <v>8</v>
      </c>
      <c r="B10" s="19" t="str">
        <f>IFERROR(__xludf.DUMMYFUNCTION("""COMPUTED_VALUE"""),"Nguyễn Ngọc Khánh")</f>
        <v>Nguyễn Ngọc Khánh</v>
      </c>
      <c r="C10" s="20" t="str">
        <f>IFERROR(__xludf.DUMMYFUNCTION("""COMPUTED_VALUE"""),"Đan")</f>
        <v>Đan</v>
      </c>
      <c r="D10" s="15">
        <v>8.0</v>
      </c>
      <c r="E10" s="15">
        <v>8.1</v>
      </c>
      <c r="F10" s="15"/>
      <c r="G10" s="15"/>
      <c r="H10" s="15">
        <v>9.6</v>
      </c>
      <c r="I10" s="15">
        <v>6.8</v>
      </c>
      <c r="J10" s="16">
        <f t="shared" si="1"/>
        <v>8</v>
      </c>
      <c r="K10" s="17" t="s">
        <v>12</v>
      </c>
    </row>
    <row r="11">
      <c r="A11" s="21">
        <f>IFERROR(__xludf.DUMMYFUNCTION("""COMPUTED_VALUE"""),9.0)</f>
        <v>9</v>
      </c>
      <c r="B11" s="13" t="str">
        <f>IFERROR(__xludf.DUMMYFUNCTION("""COMPUTED_VALUE"""),"Trần Viết Chí")</f>
        <v>Trần Viết Chí</v>
      </c>
      <c r="C11" s="14" t="str">
        <f>IFERROR(__xludf.DUMMYFUNCTION("""COMPUTED_VALUE"""),"Đạt")</f>
        <v>Đạt</v>
      </c>
      <c r="D11" s="15">
        <v>7.0</v>
      </c>
      <c r="E11" s="15">
        <v>8.3</v>
      </c>
      <c r="F11" s="15"/>
      <c r="G11" s="15"/>
      <c r="H11" s="15">
        <v>8.9</v>
      </c>
      <c r="I11" s="15">
        <v>6.0</v>
      </c>
      <c r="J11" s="16">
        <f t="shared" si="1"/>
        <v>7.3</v>
      </c>
      <c r="K11" s="17" t="s">
        <v>9</v>
      </c>
    </row>
    <row r="12">
      <c r="A12" s="18">
        <f>IFERROR(__xludf.DUMMYFUNCTION("""COMPUTED_VALUE"""),10.0)</f>
        <v>10</v>
      </c>
      <c r="B12" s="19" t="str">
        <f>IFERROR(__xludf.DUMMYFUNCTION("""COMPUTED_VALUE"""),"Võ Hoàng Tuấn")</f>
        <v>Võ Hoàng Tuấn</v>
      </c>
      <c r="C12" s="20" t="str">
        <f>IFERROR(__xludf.DUMMYFUNCTION("""COMPUTED_VALUE"""),"Đạt")</f>
        <v>Đạt</v>
      </c>
      <c r="D12" s="15">
        <v>7.0</v>
      </c>
      <c r="E12" s="15">
        <v>8.3</v>
      </c>
      <c r="F12" s="15"/>
      <c r="G12" s="15"/>
      <c r="H12" s="15">
        <v>8.9</v>
      </c>
      <c r="I12" s="15">
        <v>5.3</v>
      </c>
      <c r="J12" s="16">
        <f t="shared" si="1"/>
        <v>7</v>
      </c>
      <c r="K12" s="17" t="s">
        <v>9</v>
      </c>
    </row>
    <row r="13">
      <c r="A13" s="21">
        <f>IFERROR(__xludf.DUMMYFUNCTION("""COMPUTED_VALUE"""),11.0)</f>
        <v>11</v>
      </c>
      <c r="B13" s="13" t="str">
        <f>IFERROR(__xludf.DUMMYFUNCTION("""COMPUTED_VALUE"""),"Nguyễn Trần Trung")</f>
        <v>Nguyễn Trần Trung</v>
      </c>
      <c r="C13" s="14" t="str">
        <f>IFERROR(__xludf.DUMMYFUNCTION("""COMPUTED_VALUE"""),"Hiếu")</f>
        <v>Hiếu</v>
      </c>
      <c r="D13" s="15">
        <v>8.0</v>
      </c>
      <c r="E13" s="15">
        <v>8.3</v>
      </c>
      <c r="F13" s="15"/>
      <c r="G13" s="15"/>
      <c r="H13" s="15">
        <v>5.5</v>
      </c>
      <c r="I13" s="15">
        <v>4.8</v>
      </c>
      <c r="J13" s="16">
        <f t="shared" si="1"/>
        <v>6</v>
      </c>
      <c r="K13" s="17" t="s">
        <v>10</v>
      </c>
    </row>
    <row r="14">
      <c r="A14" s="18">
        <f>IFERROR(__xludf.DUMMYFUNCTION("""COMPUTED_VALUE"""),12.0)</f>
        <v>12</v>
      </c>
      <c r="B14" s="19" t="str">
        <f>IFERROR(__xludf.DUMMYFUNCTION("""COMPUTED_VALUE"""),"Nguyễn Hoàng")</f>
        <v>Nguyễn Hoàng</v>
      </c>
      <c r="C14" s="20" t="str">
        <f>IFERROR(__xludf.DUMMYFUNCTION("""COMPUTED_VALUE"""),"Huy")</f>
        <v>Huy</v>
      </c>
      <c r="D14" s="15">
        <v>8.0</v>
      </c>
      <c r="E14" s="15">
        <v>8.5</v>
      </c>
      <c r="F14" s="15"/>
      <c r="G14" s="15"/>
      <c r="H14" s="15">
        <v>7.9</v>
      </c>
      <c r="I14" s="15">
        <v>6.0</v>
      </c>
      <c r="J14" s="16">
        <f t="shared" si="1"/>
        <v>7.2</v>
      </c>
      <c r="K14" s="17" t="s">
        <v>13</v>
      </c>
    </row>
    <row r="15">
      <c r="A15" s="21">
        <f>IFERROR(__xludf.DUMMYFUNCTION("""COMPUTED_VALUE"""),13.0)</f>
        <v>13</v>
      </c>
      <c r="B15" s="13" t="str">
        <f>IFERROR(__xludf.DUMMYFUNCTION("""COMPUTED_VALUE"""),"Trần Quang")</f>
        <v>Trần Quang</v>
      </c>
      <c r="C15" s="14" t="str">
        <f>IFERROR(__xludf.DUMMYFUNCTION("""COMPUTED_VALUE"""),"Huy")</f>
        <v>Huy</v>
      </c>
      <c r="D15" s="15">
        <v>8.0</v>
      </c>
      <c r="E15" s="15">
        <v>7.5</v>
      </c>
      <c r="F15" s="15"/>
      <c r="G15" s="15"/>
      <c r="H15" s="15">
        <v>8.7</v>
      </c>
      <c r="I15" s="15">
        <v>7.0</v>
      </c>
      <c r="J15" s="16">
        <f t="shared" si="1"/>
        <v>7.7</v>
      </c>
      <c r="K15" s="17" t="s">
        <v>9</v>
      </c>
    </row>
    <row r="16">
      <c r="A16" s="18">
        <f>IFERROR(__xludf.DUMMYFUNCTION("""COMPUTED_VALUE"""),14.0)</f>
        <v>14</v>
      </c>
      <c r="B16" s="19" t="str">
        <f>IFERROR(__xludf.DUMMYFUNCTION("""COMPUTED_VALUE"""),"Văn Quốc")</f>
        <v>Văn Quốc</v>
      </c>
      <c r="C16" s="20" t="str">
        <f>IFERROR(__xludf.DUMMYFUNCTION("""COMPUTED_VALUE"""),"Khánh")</f>
        <v>Khánh</v>
      </c>
      <c r="D16" s="15">
        <v>9.0</v>
      </c>
      <c r="E16" s="15">
        <v>8.5</v>
      </c>
      <c r="F16" s="15"/>
      <c r="G16" s="15"/>
      <c r="H16" s="15">
        <v>9.5</v>
      </c>
      <c r="I16" s="15">
        <v>9.3</v>
      </c>
      <c r="J16" s="16">
        <f t="shared" si="1"/>
        <v>9.2</v>
      </c>
      <c r="K16" s="17" t="s">
        <v>12</v>
      </c>
    </row>
    <row r="17">
      <c r="A17" s="21">
        <f>IFERROR(__xludf.DUMMYFUNCTION("""COMPUTED_VALUE"""),15.0)</f>
        <v>15</v>
      </c>
      <c r="B17" s="13" t="str">
        <f>IFERROR(__xludf.DUMMYFUNCTION("""COMPUTED_VALUE"""),"Tạ Nguyễn Quang")</f>
        <v>Tạ Nguyễn Quang</v>
      </c>
      <c r="C17" s="14" t="str">
        <f>IFERROR(__xludf.DUMMYFUNCTION("""COMPUTED_VALUE"""),"Khoa")</f>
        <v>Khoa</v>
      </c>
      <c r="D17" s="15">
        <v>7.0</v>
      </c>
      <c r="E17" s="15">
        <v>7.8</v>
      </c>
      <c r="F17" s="15"/>
      <c r="G17" s="15"/>
      <c r="H17" s="15">
        <v>7.8</v>
      </c>
      <c r="I17" s="15">
        <v>7.5</v>
      </c>
      <c r="J17" s="16">
        <f t="shared" si="1"/>
        <v>7.6</v>
      </c>
      <c r="K17" s="17" t="s">
        <v>9</v>
      </c>
    </row>
    <row r="18">
      <c r="A18" s="18">
        <f>IFERROR(__xludf.DUMMYFUNCTION("""COMPUTED_VALUE"""),16.0)</f>
        <v>16</v>
      </c>
      <c r="B18" s="19" t="str">
        <f>IFERROR(__xludf.DUMMYFUNCTION("""COMPUTED_VALUE"""),"Tạ Nguyễn Vũ")</f>
        <v>Tạ Nguyễn Vũ</v>
      </c>
      <c r="C18" s="20" t="str">
        <f>IFERROR(__xludf.DUMMYFUNCTION("""COMPUTED_VALUE"""),"Khoa")</f>
        <v>Khoa</v>
      </c>
      <c r="D18" s="15">
        <v>8.0</v>
      </c>
      <c r="E18" s="15">
        <v>7.5</v>
      </c>
      <c r="F18" s="15"/>
      <c r="G18" s="15"/>
      <c r="H18" s="15">
        <v>7.5</v>
      </c>
      <c r="I18" s="15">
        <v>7.5</v>
      </c>
      <c r="J18" s="16">
        <f t="shared" si="1"/>
        <v>7.6</v>
      </c>
      <c r="K18" s="17" t="s">
        <v>9</v>
      </c>
    </row>
    <row r="19">
      <c r="A19" s="21">
        <f>IFERROR(__xludf.DUMMYFUNCTION("""COMPUTED_VALUE"""),17.0)</f>
        <v>17</v>
      </c>
      <c r="B19" s="13" t="str">
        <f>IFERROR(__xludf.DUMMYFUNCTION("""COMPUTED_VALUE"""),"Ngô Nguyễn Anh")</f>
        <v>Ngô Nguyễn Anh</v>
      </c>
      <c r="C19" s="14" t="str">
        <f>IFERROR(__xludf.DUMMYFUNCTION("""COMPUTED_VALUE"""),"Khôi")</f>
        <v>Khôi</v>
      </c>
      <c r="D19" s="15">
        <v>7.0</v>
      </c>
      <c r="E19" s="15">
        <v>8.3</v>
      </c>
      <c r="F19" s="15"/>
      <c r="G19" s="15"/>
      <c r="H19" s="15">
        <v>7.5</v>
      </c>
      <c r="I19" s="15">
        <v>8.0</v>
      </c>
      <c r="J19" s="16">
        <f t="shared" si="1"/>
        <v>7.8</v>
      </c>
      <c r="K19" s="17" t="s">
        <v>9</v>
      </c>
    </row>
    <row r="20">
      <c r="A20" s="18">
        <f>IFERROR(__xludf.DUMMYFUNCTION("""COMPUTED_VALUE"""),18.0)</f>
        <v>18</v>
      </c>
      <c r="B20" s="19" t="str">
        <f>IFERROR(__xludf.DUMMYFUNCTION("""COMPUTED_VALUE"""),"Đặng Trung")</f>
        <v>Đặng Trung</v>
      </c>
      <c r="C20" s="20" t="str">
        <f>IFERROR(__xludf.DUMMYFUNCTION("""COMPUTED_VALUE"""),"Kiên")</f>
        <v>Kiên</v>
      </c>
      <c r="D20" s="15">
        <v>7.0</v>
      </c>
      <c r="E20" s="15">
        <v>7.5</v>
      </c>
      <c r="F20" s="15"/>
      <c r="G20" s="15"/>
      <c r="H20" s="15">
        <v>8.0</v>
      </c>
      <c r="I20" s="15">
        <v>6.3</v>
      </c>
      <c r="J20" s="16">
        <f t="shared" si="1"/>
        <v>7.1</v>
      </c>
      <c r="K20" s="17" t="s">
        <v>10</v>
      </c>
    </row>
    <row r="21">
      <c r="A21" s="21">
        <f>IFERROR(__xludf.DUMMYFUNCTION("""COMPUTED_VALUE"""),19.0)</f>
        <v>19</v>
      </c>
      <c r="B21" s="13" t="str">
        <f>IFERROR(__xludf.DUMMYFUNCTION("""COMPUTED_VALUE"""),"Nguyễn Ngọc")</f>
        <v>Nguyễn Ngọc</v>
      </c>
      <c r="C21" s="14" t="str">
        <f>IFERROR(__xludf.DUMMYFUNCTION("""COMPUTED_VALUE"""),"Nguyên")</f>
        <v>Nguyên</v>
      </c>
      <c r="D21" s="15">
        <v>8.0</v>
      </c>
      <c r="E21" s="15">
        <v>8.3</v>
      </c>
      <c r="F21" s="15"/>
      <c r="G21" s="15"/>
      <c r="H21" s="15">
        <v>8.8</v>
      </c>
      <c r="I21" s="15">
        <v>8.3</v>
      </c>
      <c r="J21" s="16">
        <f t="shared" si="1"/>
        <v>8.4</v>
      </c>
      <c r="K21" s="17" t="s">
        <v>12</v>
      </c>
    </row>
    <row r="22">
      <c r="A22" s="18">
        <f>IFERROR(__xludf.DUMMYFUNCTION("""COMPUTED_VALUE"""),20.0)</f>
        <v>20</v>
      </c>
      <c r="B22" s="19" t="str">
        <f>IFERROR(__xludf.DUMMYFUNCTION("""COMPUTED_VALUE"""),"Trương Quang")</f>
        <v>Trương Quang</v>
      </c>
      <c r="C22" s="20" t="str">
        <f>IFERROR(__xludf.DUMMYFUNCTION("""COMPUTED_VALUE"""),"Nhật")</f>
        <v>Nhật</v>
      </c>
      <c r="D22" s="15">
        <v>7.0</v>
      </c>
      <c r="E22" s="15">
        <v>7.5</v>
      </c>
      <c r="F22" s="15"/>
      <c r="G22" s="15"/>
      <c r="H22" s="15">
        <v>8.4</v>
      </c>
      <c r="I22" s="15">
        <v>6.0</v>
      </c>
      <c r="J22" s="16">
        <f t="shared" si="1"/>
        <v>7</v>
      </c>
      <c r="K22" s="17" t="s">
        <v>14</v>
      </c>
    </row>
    <row r="23">
      <c r="A23" s="21">
        <f>IFERROR(__xludf.DUMMYFUNCTION("""COMPUTED_VALUE"""),21.0)</f>
        <v>21</v>
      </c>
      <c r="B23" s="13" t="str">
        <f>IFERROR(__xludf.DUMMYFUNCTION("""COMPUTED_VALUE"""),"H ' Hoan")</f>
        <v>H ' Hoan</v>
      </c>
      <c r="C23" s="14" t="str">
        <f>IFERROR(__xludf.DUMMYFUNCTION("""COMPUTED_VALUE"""),"Niê")</f>
        <v>Niê</v>
      </c>
      <c r="D23" s="15">
        <v>9.0</v>
      </c>
      <c r="E23" s="15">
        <v>8.8</v>
      </c>
      <c r="F23" s="15"/>
      <c r="G23" s="15"/>
      <c r="H23" s="15">
        <v>8.7</v>
      </c>
      <c r="I23" s="15">
        <v>8.0</v>
      </c>
      <c r="J23" s="16">
        <f t="shared" si="1"/>
        <v>8.5</v>
      </c>
      <c r="K23" s="17" t="s">
        <v>12</v>
      </c>
    </row>
    <row r="24">
      <c r="A24" s="18">
        <f>IFERROR(__xludf.DUMMYFUNCTION("""COMPUTED_VALUE"""),22.0)</f>
        <v>22</v>
      </c>
      <c r="B24" s="19" t="str">
        <f>IFERROR(__xludf.DUMMYFUNCTION("""COMPUTED_VALUE"""),"Phạm Minh")</f>
        <v>Phạm Minh</v>
      </c>
      <c r="C24" s="20" t="str">
        <f>IFERROR(__xludf.DUMMYFUNCTION("""COMPUTED_VALUE"""),"Phát")</f>
        <v>Phát</v>
      </c>
      <c r="D24" s="15">
        <v>8.0</v>
      </c>
      <c r="E24" s="15">
        <v>8.5</v>
      </c>
      <c r="F24" s="15"/>
      <c r="G24" s="15"/>
      <c r="H24" s="15">
        <v>7.5</v>
      </c>
      <c r="I24" s="15">
        <v>4.0</v>
      </c>
      <c r="J24" s="16">
        <f t="shared" si="1"/>
        <v>6.2</v>
      </c>
      <c r="K24" s="17" t="s">
        <v>15</v>
      </c>
    </row>
    <row r="25">
      <c r="A25" s="21">
        <f>IFERROR(__xludf.DUMMYFUNCTION("""COMPUTED_VALUE"""),23.0)</f>
        <v>23</v>
      </c>
      <c r="B25" s="13" t="str">
        <f>IFERROR(__xludf.DUMMYFUNCTION("""COMPUTED_VALUE"""),"Phan Bá")</f>
        <v>Phan Bá</v>
      </c>
      <c r="C25" s="14" t="str">
        <f>IFERROR(__xludf.DUMMYFUNCTION("""COMPUTED_VALUE"""),"Tân")</f>
        <v>Tân</v>
      </c>
      <c r="D25" s="15">
        <v>8.0</v>
      </c>
      <c r="E25" s="15">
        <v>7.5</v>
      </c>
      <c r="F25" s="15"/>
      <c r="G25" s="15"/>
      <c r="H25" s="15">
        <v>9.3</v>
      </c>
      <c r="I25" s="15">
        <v>8.5</v>
      </c>
      <c r="J25" s="16">
        <f t="shared" si="1"/>
        <v>8.5</v>
      </c>
      <c r="K25" s="17" t="s">
        <v>12</v>
      </c>
    </row>
    <row r="26">
      <c r="A26" s="18">
        <f>IFERROR(__xludf.DUMMYFUNCTION("""COMPUTED_VALUE"""),24.0)</f>
        <v>24</v>
      </c>
      <c r="B26" s="22" t="str">
        <f>IFERROR(__xludf.DUMMYFUNCTION("""COMPUTED_VALUE"""),"Trần Công")</f>
        <v>Trần Công</v>
      </c>
      <c r="C26" s="23" t="str">
        <f>IFERROR(__xludf.DUMMYFUNCTION("""COMPUTED_VALUE"""),"Thành")</f>
        <v>Thành</v>
      </c>
      <c r="D26" s="15">
        <v>7.0</v>
      </c>
      <c r="E26" s="15">
        <v>7.3</v>
      </c>
      <c r="F26" s="15"/>
      <c r="G26" s="15"/>
      <c r="H26" s="15">
        <v>7.1</v>
      </c>
      <c r="I26" s="15">
        <v>3.3</v>
      </c>
      <c r="J26" s="16">
        <f t="shared" si="1"/>
        <v>5.5</v>
      </c>
      <c r="K26" s="17" t="s">
        <v>16</v>
      </c>
    </row>
    <row r="27">
      <c r="A27" s="21">
        <f>IFERROR(__xludf.DUMMYFUNCTION("""COMPUTED_VALUE"""),25.0)</f>
        <v>25</v>
      </c>
      <c r="B27" s="13" t="str">
        <f>IFERROR(__xludf.DUMMYFUNCTION("""COMPUTED_VALUE"""),"Lê Nguyễn Nhật")</f>
        <v>Lê Nguyễn Nhật</v>
      </c>
      <c r="C27" s="14" t="str">
        <f>IFERROR(__xludf.DUMMYFUNCTION("""COMPUTED_VALUE"""),"Thiên")</f>
        <v>Thiên</v>
      </c>
      <c r="D27" s="15">
        <v>8.0</v>
      </c>
      <c r="E27" s="15">
        <v>7.3</v>
      </c>
      <c r="F27" s="15"/>
      <c r="G27" s="15"/>
      <c r="H27" s="15">
        <v>8.2</v>
      </c>
      <c r="I27" s="15">
        <v>6.0</v>
      </c>
      <c r="J27" s="16">
        <f t="shared" si="1"/>
        <v>7.1</v>
      </c>
      <c r="K27" s="17" t="s">
        <v>9</v>
      </c>
    </row>
    <row r="28">
      <c r="A28" s="18">
        <f>IFERROR(__xludf.DUMMYFUNCTION("""COMPUTED_VALUE"""),26.0)</f>
        <v>26</v>
      </c>
      <c r="B28" s="19" t="str">
        <f>IFERROR(__xludf.DUMMYFUNCTION("""COMPUTED_VALUE"""),"Huỳnh Quốc")</f>
        <v>Huỳnh Quốc</v>
      </c>
      <c r="C28" s="20" t="str">
        <f>IFERROR(__xludf.DUMMYFUNCTION("""COMPUTED_VALUE"""),"Thiện")</f>
        <v>Thiện</v>
      </c>
      <c r="D28" s="15">
        <v>8.0</v>
      </c>
      <c r="E28" s="15">
        <v>8.5</v>
      </c>
      <c r="F28" s="15"/>
      <c r="G28" s="15"/>
      <c r="H28" s="15">
        <v>9.3</v>
      </c>
      <c r="I28" s="15">
        <v>9.5</v>
      </c>
      <c r="J28" s="16">
        <f t="shared" si="1"/>
        <v>9.1</v>
      </c>
      <c r="K28" s="17" t="s">
        <v>12</v>
      </c>
    </row>
    <row r="29">
      <c r="A29" s="21">
        <f>IFERROR(__xludf.DUMMYFUNCTION("""COMPUTED_VALUE"""),27.0)</f>
        <v>27</v>
      </c>
      <c r="B29" s="13" t="str">
        <f>IFERROR(__xludf.DUMMYFUNCTION("""COMPUTED_VALUE"""),"Trần Viết Chí")</f>
        <v>Trần Viết Chí</v>
      </c>
      <c r="C29" s="14" t="str">
        <f>IFERROR(__xludf.DUMMYFUNCTION("""COMPUTED_VALUE"""),"Thiện")</f>
        <v>Thiện</v>
      </c>
      <c r="D29" s="15">
        <v>8.0</v>
      </c>
      <c r="E29" s="15">
        <v>8.3</v>
      </c>
      <c r="F29" s="15"/>
      <c r="G29" s="15"/>
      <c r="H29" s="15">
        <v>8.8</v>
      </c>
      <c r="I29" s="15">
        <v>4.5</v>
      </c>
      <c r="J29" s="16">
        <f t="shared" si="1"/>
        <v>6.8</v>
      </c>
      <c r="K29" s="17" t="s">
        <v>10</v>
      </c>
    </row>
    <row r="30">
      <c r="A30" s="18">
        <f>IFERROR(__xludf.DUMMYFUNCTION("""COMPUTED_VALUE"""),28.0)</f>
        <v>28</v>
      </c>
      <c r="B30" s="19" t="str">
        <f>IFERROR(__xludf.DUMMYFUNCTION("""COMPUTED_VALUE"""),"Nguyễn Văn")</f>
        <v>Nguyễn Văn</v>
      </c>
      <c r="C30" s="20" t="str">
        <f>IFERROR(__xludf.DUMMYFUNCTION("""COMPUTED_VALUE"""),"Tiệp")</f>
        <v>Tiệp</v>
      </c>
      <c r="D30" s="15">
        <v>8.0</v>
      </c>
      <c r="E30" s="15">
        <v>7.8</v>
      </c>
      <c r="F30" s="15"/>
      <c r="G30" s="15"/>
      <c r="H30" s="15">
        <v>9.4</v>
      </c>
      <c r="I30" s="15">
        <v>7.0</v>
      </c>
      <c r="J30" s="16">
        <f t="shared" si="1"/>
        <v>7.9</v>
      </c>
      <c r="K30" s="17" t="s">
        <v>9</v>
      </c>
    </row>
    <row r="31">
      <c r="A31" s="24">
        <f>IFERROR(__xludf.DUMMYFUNCTION("""COMPUTED_VALUE"""),29.0)</f>
        <v>29</v>
      </c>
      <c r="B31" s="25" t="str">
        <f>IFERROR(__xludf.DUMMYFUNCTION("""COMPUTED_VALUE"""),"Nguyễn Công")</f>
        <v>Nguyễn Công</v>
      </c>
      <c r="C31" s="26" t="str">
        <f>IFERROR(__xludf.DUMMYFUNCTION("""COMPUTED_VALUE"""),"Toản")</f>
        <v>Toản</v>
      </c>
      <c r="D31" s="15">
        <v>7.0</v>
      </c>
      <c r="E31" s="15">
        <v>7.3</v>
      </c>
      <c r="F31" s="15"/>
      <c r="G31" s="15"/>
      <c r="H31" s="15">
        <v>9.0</v>
      </c>
      <c r="I31" s="15">
        <v>6.3</v>
      </c>
      <c r="J31" s="16">
        <f t="shared" si="1"/>
        <v>7.3</v>
      </c>
      <c r="K31" s="17" t="s">
        <v>9</v>
      </c>
    </row>
    <row r="32">
      <c r="A32" s="27">
        <f>IFERROR(__xludf.DUMMYFUNCTION("""COMPUTED_VALUE"""),30.0)</f>
        <v>30</v>
      </c>
      <c r="B32" s="28" t="str">
        <f>IFERROR(__xludf.DUMMYFUNCTION("""COMPUTED_VALUE"""),"Nguyễn Thị Thu")</f>
        <v>Nguyễn Thị Thu</v>
      </c>
      <c r="C32" s="29" t="str">
        <f>IFERROR(__xludf.DUMMYFUNCTION("""COMPUTED_VALUE"""),"Trang")</f>
        <v>Trang</v>
      </c>
      <c r="D32" s="15">
        <v>7.0</v>
      </c>
      <c r="E32" s="15">
        <v>8.3</v>
      </c>
      <c r="F32" s="15"/>
      <c r="G32" s="15"/>
      <c r="H32" s="15">
        <v>9.3</v>
      </c>
      <c r="I32" s="15">
        <v>5.3</v>
      </c>
      <c r="J32" s="16">
        <f t="shared" si="1"/>
        <v>7.1</v>
      </c>
      <c r="K32" s="17" t="s">
        <v>9</v>
      </c>
    </row>
    <row r="33">
      <c r="A33" s="24">
        <f>IFERROR(__xludf.DUMMYFUNCTION("""COMPUTED_VALUE"""),31.0)</f>
        <v>31</v>
      </c>
      <c r="B33" s="30" t="str">
        <f>IFERROR(__xludf.DUMMYFUNCTION("""COMPUTED_VALUE"""),"Nguyễn Dương Minh")</f>
        <v>Nguyễn Dương Minh</v>
      </c>
      <c r="C33" s="31" t="str">
        <f>IFERROR(__xludf.DUMMYFUNCTION("""COMPUTED_VALUE"""),"Vũ")</f>
        <v>Vũ</v>
      </c>
      <c r="D33" s="15">
        <v>7.0</v>
      </c>
      <c r="E33" s="15">
        <v>7.8</v>
      </c>
      <c r="F33" s="15"/>
      <c r="G33" s="15"/>
      <c r="H33" s="15">
        <v>8.1</v>
      </c>
      <c r="I33" s="15">
        <v>5.3</v>
      </c>
      <c r="J33" s="16">
        <f t="shared" si="1"/>
        <v>6.7</v>
      </c>
      <c r="K33" s="17" t="s">
        <v>17</v>
      </c>
    </row>
    <row r="34">
      <c r="A34" s="24">
        <f>IFERROR(__xludf.DUMMYFUNCTION("""COMPUTED_VALUE"""),32.0)</f>
        <v>32</v>
      </c>
      <c r="B34" s="30" t="str">
        <f>IFERROR(__xludf.DUMMYFUNCTION("""COMPUTED_VALUE"""),"Trần Dương Hoàng")</f>
        <v>Trần Dương Hoàng</v>
      </c>
      <c r="C34" s="31" t="str">
        <f>IFERROR(__xludf.DUMMYFUNCTION("""COMPUTED_VALUE"""),"Yến")</f>
        <v>Yến</v>
      </c>
      <c r="D34" s="15">
        <v>8.0</v>
      </c>
      <c r="E34" s="15">
        <v>9.0</v>
      </c>
      <c r="F34" s="15"/>
      <c r="G34" s="15"/>
      <c r="H34" s="15">
        <v>8.4</v>
      </c>
      <c r="I34" s="15">
        <v>5.0</v>
      </c>
      <c r="J34" s="16">
        <f t="shared" si="1"/>
        <v>7</v>
      </c>
      <c r="K34" s="17" t="s">
        <v>9</v>
      </c>
    </row>
    <row r="35">
      <c r="A35" s="24"/>
      <c r="B35" s="30"/>
      <c r="C35" s="31"/>
      <c r="D35" s="15"/>
      <c r="E35" s="15"/>
      <c r="F35" s="15"/>
      <c r="G35" s="15"/>
      <c r="H35" s="15"/>
      <c r="I35" s="15"/>
      <c r="J35" s="32" t="str">
        <f t="shared" si="1"/>
        <v/>
      </c>
      <c r="K35" s="17"/>
    </row>
    <row r="36">
      <c r="A36" s="27"/>
      <c r="B36" s="33"/>
      <c r="C36" s="34"/>
      <c r="D36" s="15"/>
      <c r="E36" s="15"/>
      <c r="F36" s="15"/>
      <c r="G36" s="15"/>
      <c r="H36" s="15"/>
      <c r="I36" s="15"/>
      <c r="J36" s="32" t="str">
        <f t="shared" si="1"/>
        <v/>
      </c>
      <c r="K36" s="17"/>
    </row>
    <row r="37">
      <c r="A37" s="35"/>
      <c r="B37" s="36"/>
      <c r="C37" s="37"/>
      <c r="D37" s="15"/>
      <c r="E37" s="15"/>
      <c r="F37" s="15"/>
      <c r="G37" s="15"/>
      <c r="H37" s="15"/>
      <c r="I37" s="15"/>
      <c r="J37" s="32" t="str">
        <f t="shared" si="1"/>
        <v/>
      </c>
      <c r="K37" s="17"/>
    </row>
    <row r="38" ht="6.0" customHeight="1">
      <c r="A38" s="38"/>
      <c r="B38" s="39"/>
      <c r="C38" s="39"/>
      <c r="D38" s="40"/>
      <c r="E38" s="41"/>
      <c r="F38" s="41"/>
      <c r="G38" s="41"/>
      <c r="H38" s="41"/>
      <c r="I38" s="41"/>
      <c r="J38" s="41"/>
      <c r="K38" s="41"/>
    </row>
  </sheetData>
  <mergeCells count="4">
    <mergeCell ref="A1:C1"/>
    <mergeCell ref="D1:K1"/>
    <mergeCell ref="A2:C2"/>
    <mergeCell ref="D2:G2"/>
  </mergeCells>
  <conditionalFormatting sqref="A3:I37 K3:K37">
    <cfRule type="expression" dxfId="0" priority="1">
      <formula>iseven(row())</formula>
    </cfRule>
  </conditionalFormatting>
  <conditionalFormatting sqref="J3:J37">
    <cfRule type="cellIs" dxfId="1" priority="2" operator="between">
      <formula>0.01</formula>
      <formula>1.99</formula>
    </cfRule>
  </conditionalFormatting>
  <conditionalFormatting sqref="J3:J37">
    <cfRule type="cellIs" dxfId="2" priority="3" operator="between">
      <formula>2</formula>
      <formula>3.49</formula>
    </cfRule>
  </conditionalFormatting>
  <conditionalFormatting sqref="J3:J37">
    <cfRule type="cellIs" dxfId="3" priority="4" operator="between">
      <formula>3.5</formula>
      <formula>4.99</formula>
    </cfRule>
  </conditionalFormatting>
  <dataValidations>
    <dataValidation type="decimal" allowBlank="1" showDropDown="1" showInputMessage="1" showErrorMessage="1" prompt="Nhập số trong khoảng 0 và 10" sqref="D3:I37">
      <formula1>0.0</formula1>
      <formula2>10.0</formula2>
    </dataValidation>
  </dataValidation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4.43" defaultRowHeight="15.75"/>
  <cols>
    <col customWidth="1" min="1" max="1" width="3.43"/>
    <col customWidth="1" min="2" max="2" width="20.0"/>
    <col customWidth="1" min="3" max="3" width="7.57"/>
    <col customWidth="1" min="4" max="10" width="8.14"/>
    <col customWidth="1" min="11" max="11" width="89.57"/>
  </cols>
  <sheetData>
    <row r="1">
      <c r="A1" s="1" t="s">
        <v>18</v>
      </c>
      <c r="B1" s="2"/>
      <c r="C1" s="2"/>
      <c r="D1" s="3" t="s">
        <v>19</v>
      </c>
    </row>
    <row r="2" ht="31.5" customHeight="1">
      <c r="A2" s="4" t="str">
        <f>'HK1'!A2:C2</f>
        <v>--- 12C2 ---</v>
      </c>
      <c r="B2" s="5"/>
      <c r="C2" s="5"/>
      <c r="D2" s="6" t="s">
        <v>3</v>
      </c>
      <c r="E2" s="7"/>
      <c r="F2" s="7"/>
      <c r="G2" s="8"/>
      <c r="H2" s="9" t="s">
        <v>4</v>
      </c>
      <c r="I2" s="9" t="s">
        <v>5</v>
      </c>
      <c r="J2" s="10" t="s">
        <v>6</v>
      </c>
      <c r="K2" s="11" t="s">
        <v>7</v>
      </c>
    </row>
    <row r="3">
      <c r="A3" s="12">
        <f>IFERROR(__xludf.DUMMYFUNCTION("IMPORTRANGE(""1hjm9E122nXpHt-zthKIRPBz-8v2YZnjiaGqD03P8ic4"",""'HK2'!A4:C38"")"),1.0)</f>
        <v>1</v>
      </c>
      <c r="B3" s="13" t="str">
        <f>IFERROR(__xludf.DUMMYFUNCTION("""COMPUTED_VALUE"""),"Huỳnh Khánh")</f>
        <v>Huỳnh Khánh</v>
      </c>
      <c r="C3" s="14" t="str">
        <f>IFERROR(__xludf.DUMMYFUNCTION("""COMPUTED_VALUE"""),"An")</f>
        <v>An</v>
      </c>
      <c r="D3" s="15"/>
      <c r="E3" s="15"/>
      <c r="F3" s="15"/>
      <c r="G3" s="15"/>
      <c r="H3" s="15"/>
      <c r="I3" s="15"/>
      <c r="J3" s="32" t="str">
        <f t="shared" ref="J3:J37" si="1">if(counta(D3:I3)=0,"",round(average(D3:I3,H3:I3,I3),1))</f>
        <v/>
      </c>
      <c r="K3" s="17"/>
    </row>
    <row r="4">
      <c r="A4" s="18">
        <f>IFERROR(__xludf.DUMMYFUNCTION("""COMPUTED_VALUE"""),2.0)</f>
        <v>2</v>
      </c>
      <c r="B4" s="19" t="str">
        <f>IFERROR(__xludf.DUMMYFUNCTION("""COMPUTED_VALUE"""),"Nguyễn Trịnh Hoàng")</f>
        <v>Nguyễn Trịnh Hoàng</v>
      </c>
      <c r="C4" s="20" t="str">
        <f>IFERROR(__xludf.DUMMYFUNCTION("""COMPUTED_VALUE"""),"Anh")</f>
        <v>Anh</v>
      </c>
      <c r="D4" s="15"/>
      <c r="E4" s="15"/>
      <c r="F4" s="15"/>
      <c r="G4" s="15"/>
      <c r="H4" s="15"/>
      <c r="I4" s="15"/>
      <c r="J4" s="32" t="str">
        <f t="shared" si="1"/>
        <v/>
      </c>
      <c r="K4" s="17"/>
    </row>
    <row r="5">
      <c r="A5" s="21">
        <f>IFERROR(__xludf.DUMMYFUNCTION("""COMPUTED_VALUE"""),3.0)</f>
        <v>3</v>
      </c>
      <c r="B5" s="13" t="str">
        <f>IFERROR(__xludf.DUMMYFUNCTION("""COMPUTED_VALUE"""),"Ngô Trần Gia")</f>
        <v>Ngô Trần Gia</v>
      </c>
      <c r="C5" s="14" t="str">
        <f>IFERROR(__xludf.DUMMYFUNCTION("""COMPUTED_VALUE"""),"Bảo")</f>
        <v>Bảo</v>
      </c>
      <c r="D5" s="15"/>
      <c r="E5" s="15"/>
      <c r="F5" s="15"/>
      <c r="G5" s="15"/>
      <c r="H5" s="15"/>
      <c r="I5" s="15"/>
      <c r="J5" s="32" t="str">
        <f t="shared" si="1"/>
        <v/>
      </c>
      <c r="K5" s="17"/>
    </row>
    <row r="6">
      <c r="A6" s="18">
        <f>IFERROR(__xludf.DUMMYFUNCTION("""COMPUTED_VALUE"""),4.0)</f>
        <v>4</v>
      </c>
      <c r="B6" s="19" t="str">
        <f>IFERROR(__xludf.DUMMYFUNCTION("""COMPUTED_VALUE"""),"Nguyễn Tuấn")</f>
        <v>Nguyễn Tuấn</v>
      </c>
      <c r="C6" s="20" t="str">
        <f>IFERROR(__xludf.DUMMYFUNCTION("""COMPUTED_VALUE"""),"Bảo")</f>
        <v>Bảo</v>
      </c>
      <c r="D6" s="15"/>
      <c r="E6" s="15"/>
      <c r="F6" s="15"/>
      <c r="G6" s="15"/>
      <c r="H6" s="15"/>
      <c r="I6" s="15"/>
      <c r="J6" s="32" t="str">
        <f t="shared" si="1"/>
        <v/>
      </c>
      <c r="K6" s="17"/>
    </row>
    <row r="7">
      <c r="A7" s="21">
        <f>IFERROR(__xludf.DUMMYFUNCTION("""COMPUTED_VALUE"""),5.0)</f>
        <v>5</v>
      </c>
      <c r="B7" s="13" t="str">
        <f>IFERROR(__xludf.DUMMYFUNCTION("""COMPUTED_VALUE"""),"Trần Hòa")</f>
        <v>Trần Hòa</v>
      </c>
      <c r="C7" s="14" t="str">
        <f>IFERROR(__xludf.DUMMYFUNCTION("""COMPUTED_VALUE"""),"Bình")</f>
        <v>Bình</v>
      </c>
      <c r="D7" s="15"/>
      <c r="E7" s="15"/>
      <c r="F7" s="15"/>
      <c r="G7" s="15"/>
      <c r="H7" s="15"/>
      <c r="I7" s="15"/>
      <c r="J7" s="32" t="str">
        <f t="shared" si="1"/>
        <v/>
      </c>
      <c r="K7" s="17"/>
    </row>
    <row r="8">
      <c r="A8" s="18">
        <f>IFERROR(__xludf.DUMMYFUNCTION("""COMPUTED_VALUE"""),6.0)</f>
        <v>6</v>
      </c>
      <c r="B8" s="19" t="str">
        <f>IFERROR(__xludf.DUMMYFUNCTION("""COMPUTED_VALUE"""),"Lê Nguyễn Mạnh")</f>
        <v>Lê Nguyễn Mạnh</v>
      </c>
      <c r="C8" s="20" t="str">
        <f>IFERROR(__xludf.DUMMYFUNCTION("""COMPUTED_VALUE"""),"Dũng")</f>
        <v>Dũng</v>
      </c>
      <c r="D8" s="15"/>
      <c r="E8" s="15"/>
      <c r="F8" s="15"/>
      <c r="G8" s="15"/>
      <c r="H8" s="15"/>
      <c r="I8" s="15"/>
      <c r="J8" s="32" t="str">
        <f t="shared" si="1"/>
        <v/>
      </c>
      <c r="K8" s="17"/>
    </row>
    <row r="9">
      <c r="A9" s="21">
        <f>IFERROR(__xludf.DUMMYFUNCTION("""COMPUTED_VALUE"""),7.0)</f>
        <v>7</v>
      </c>
      <c r="B9" s="13" t="str">
        <f>IFERROR(__xludf.DUMMYFUNCTION("""COMPUTED_VALUE"""),"Đặng Phạm Tùng")</f>
        <v>Đặng Phạm Tùng</v>
      </c>
      <c r="C9" s="14" t="str">
        <f>IFERROR(__xludf.DUMMYFUNCTION("""COMPUTED_VALUE"""),"Dương")</f>
        <v>Dương</v>
      </c>
      <c r="D9" s="15"/>
      <c r="E9" s="15"/>
      <c r="F9" s="15"/>
      <c r="G9" s="15"/>
      <c r="H9" s="15"/>
      <c r="I9" s="15"/>
      <c r="J9" s="32" t="str">
        <f t="shared" si="1"/>
        <v/>
      </c>
      <c r="K9" s="17"/>
    </row>
    <row r="10">
      <c r="A10" s="18">
        <f>IFERROR(__xludf.DUMMYFUNCTION("""COMPUTED_VALUE"""),8.0)</f>
        <v>8</v>
      </c>
      <c r="B10" s="19" t="str">
        <f>IFERROR(__xludf.DUMMYFUNCTION("""COMPUTED_VALUE"""),"Nguyễn Ngọc Khánh")</f>
        <v>Nguyễn Ngọc Khánh</v>
      </c>
      <c r="C10" s="20" t="str">
        <f>IFERROR(__xludf.DUMMYFUNCTION("""COMPUTED_VALUE"""),"Đan")</f>
        <v>Đan</v>
      </c>
      <c r="D10" s="15"/>
      <c r="E10" s="15"/>
      <c r="F10" s="15"/>
      <c r="G10" s="15"/>
      <c r="H10" s="15"/>
      <c r="I10" s="15"/>
      <c r="J10" s="32" t="str">
        <f t="shared" si="1"/>
        <v/>
      </c>
      <c r="K10" s="17"/>
    </row>
    <row r="11">
      <c r="A11" s="21">
        <f>IFERROR(__xludf.DUMMYFUNCTION("""COMPUTED_VALUE"""),9.0)</f>
        <v>9</v>
      </c>
      <c r="B11" s="13" t="str">
        <f>IFERROR(__xludf.DUMMYFUNCTION("""COMPUTED_VALUE"""),"Trần Viết Chí")</f>
        <v>Trần Viết Chí</v>
      </c>
      <c r="C11" s="14" t="str">
        <f>IFERROR(__xludf.DUMMYFUNCTION("""COMPUTED_VALUE"""),"Đạt")</f>
        <v>Đạt</v>
      </c>
      <c r="D11" s="15"/>
      <c r="E11" s="15"/>
      <c r="F11" s="15"/>
      <c r="G11" s="15"/>
      <c r="H11" s="15"/>
      <c r="I11" s="15"/>
      <c r="J11" s="32" t="str">
        <f t="shared" si="1"/>
        <v/>
      </c>
      <c r="K11" s="17"/>
    </row>
    <row r="12">
      <c r="A12" s="18">
        <f>IFERROR(__xludf.DUMMYFUNCTION("""COMPUTED_VALUE"""),10.0)</f>
        <v>10</v>
      </c>
      <c r="B12" s="19" t="str">
        <f>IFERROR(__xludf.DUMMYFUNCTION("""COMPUTED_VALUE"""),"Võ Hoàng Tuấn")</f>
        <v>Võ Hoàng Tuấn</v>
      </c>
      <c r="C12" s="20" t="str">
        <f>IFERROR(__xludf.DUMMYFUNCTION("""COMPUTED_VALUE"""),"Đạt")</f>
        <v>Đạt</v>
      </c>
      <c r="D12" s="15"/>
      <c r="E12" s="15"/>
      <c r="F12" s="15"/>
      <c r="G12" s="15"/>
      <c r="H12" s="15"/>
      <c r="I12" s="15"/>
      <c r="J12" s="32" t="str">
        <f t="shared" si="1"/>
        <v/>
      </c>
      <c r="K12" s="17"/>
    </row>
    <row r="13">
      <c r="A13" s="21">
        <f>IFERROR(__xludf.DUMMYFUNCTION("""COMPUTED_VALUE"""),11.0)</f>
        <v>11</v>
      </c>
      <c r="B13" s="13" t="str">
        <f>IFERROR(__xludf.DUMMYFUNCTION("""COMPUTED_VALUE"""),"Nguyễn Trần Trung")</f>
        <v>Nguyễn Trần Trung</v>
      </c>
      <c r="C13" s="14" t="str">
        <f>IFERROR(__xludf.DUMMYFUNCTION("""COMPUTED_VALUE"""),"Hiếu")</f>
        <v>Hiếu</v>
      </c>
      <c r="D13" s="15"/>
      <c r="E13" s="15"/>
      <c r="F13" s="15"/>
      <c r="G13" s="15"/>
      <c r="H13" s="15"/>
      <c r="I13" s="15"/>
      <c r="J13" s="32" t="str">
        <f t="shared" si="1"/>
        <v/>
      </c>
      <c r="K13" s="17"/>
    </row>
    <row r="14">
      <c r="A14" s="18">
        <f>IFERROR(__xludf.DUMMYFUNCTION("""COMPUTED_VALUE"""),12.0)</f>
        <v>12</v>
      </c>
      <c r="B14" s="19" t="str">
        <f>IFERROR(__xludf.DUMMYFUNCTION("""COMPUTED_VALUE"""),"Nguyễn Hoàng")</f>
        <v>Nguyễn Hoàng</v>
      </c>
      <c r="C14" s="20" t="str">
        <f>IFERROR(__xludf.DUMMYFUNCTION("""COMPUTED_VALUE"""),"Huy")</f>
        <v>Huy</v>
      </c>
      <c r="D14" s="15"/>
      <c r="E14" s="15"/>
      <c r="F14" s="15"/>
      <c r="G14" s="15"/>
      <c r="H14" s="15"/>
      <c r="I14" s="15"/>
      <c r="J14" s="32" t="str">
        <f t="shared" si="1"/>
        <v/>
      </c>
      <c r="K14" s="17"/>
    </row>
    <row r="15">
      <c r="A15" s="21">
        <f>IFERROR(__xludf.DUMMYFUNCTION("""COMPUTED_VALUE"""),13.0)</f>
        <v>13</v>
      </c>
      <c r="B15" s="13" t="str">
        <f>IFERROR(__xludf.DUMMYFUNCTION("""COMPUTED_VALUE"""),"Trần Quang")</f>
        <v>Trần Quang</v>
      </c>
      <c r="C15" s="14" t="str">
        <f>IFERROR(__xludf.DUMMYFUNCTION("""COMPUTED_VALUE"""),"Huy")</f>
        <v>Huy</v>
      </c>
      <c r="D15" s="15"/>
      <c r="E15" s="15"/>
      <c r="F15" s="15"/>
      <c r="G15" s="15"/>
      <c r="H15" s="15"/>
      <c r="I15" s="15"/>
      <c r="J15" s="32" t="str">
        <f t="shared" si="1"/>
        <v/>
      </c>
      <c r="K15" s="17"/>
    </row>
    <row r="16">
      <c r="A16" s="18">
        <f>IFERROR(__xludf.DUMMYFUNCTION("""COMPUTED_VALUE"""),14.0)</f>
        <v>14</v>
      </c>
      <c r="B16" s="19" t="str">
        <f>IFERROR(__xludf.DUMMYFUNCTION("""COMPUTED_VALUE"""),"Văn Quốc")</f>
        <v>Văn Quốc</v>
      </c>
      <c r="C16" s="20" t="str">
        <f>IFERROR(__xludf.DUMMYFUNCTION("""COMPUTED_VALUE"""),"Khánh")</f>
        <v>Khánh</v>
      </c>
      <c r="D16" s="15"/>
      <c r="E16" s="15"/>
      <c r="F16" s="15"/>
      <c r="G16" s="15"/>
      <c r="H16" s="15"/>
      <c r="I16" s="15"/>
      <c r="J16" s="32" t="str">
        <f t="shared" si="1"/>
        <v/>
      </c>
      <c r="K16" s="17"/>
    </row>
    <row r="17">
      <c r="A17" s="21">
        <f>IFERROR(__xludf.DUMMYFUNCTION("""COMPUTED_VALUE"""),15.0)</f>
        <v>15</v>
      </c>
      <c r="B17" s="13" t="str">
        <f>IFERROR(__xludf.DUMMYFUNCTION("""COMPUTED_VALUE"""),"Tạ Nguyễn Quang")</f>
        <v>Tạ Nguyễn Quang</v>
      </c>
      <c r="C17" s="14" t="str">
        <f>IFERROR(__xludf.DUMMYFUNCTION("""COMPUTED_VALUE"""),"Khoa")</f>
        <v>Khoa</v>
      </c>
      <c r="D17" s="15"/>
      <c r="E17" s="15"/>
      <c r="F17" s="15"/>
      <c r="G17" s="15"/>
      <c r="H17" s="15"/>
      <c r="I17" s="15"/>
      <c r="J17" s="32" t="str">
        <f t="shared" si="1"/>
        <v/>
      </c>
      <c r="K17" s="17"/>
    </row>
    <row r="18">
      <c r="A18" s="18">
        <f>IFERROR(__xludf.DUMMYFUNCTION("""COMPUTED_VALUE"""),16.0)</f>
        <v>16</v>
      </c>
      <c r="B18" s="19" t="str">
        <f>IFERROR(__xludf.DUMMYFUNCTION("""COMPUTED_VALUE"""),"Tạ Nguyễn Vũ")</f>
        <v>Tạ Nguyễn Vũ</v>
      </c>
      <c r="C18" s="20" t="str">
        <f>IFERROR(__xludf.DUMMYFUNCTION("""COMPUTED_VALUE"""),"Khoa")</f>
        <v>Khoa</v>
      </c>
      <c r="D18" s="15"/>
      <c r="E18" s="15"/>
      <c r="F18" s="15"/>
      <c r="G18" s="15"/>
      <c r="H18" s="15"/>
      <c r="I18" s="15"/>
      <c r="J18" s="32" t="str">
        <f t="shared" si="1"/>
        <v/>
      </c>
      <c r="K18" s="17"/>
    </row>
    <row r="19">
      <c r="A19" s="21">
        <f>IFERROR(__xludf.DUMMYFUNCTION("""COMPUTED_VALUE"""),17.0)</f>
        <v>17</v>
      </c>
      <c r="B19" s="13" t="str">
        <f>IFERROR(__xludf.DUMMYFUNCTION("""COMPUTED_VALUE"""),"Ngô Nguyễn Anh")</f>
        <v>Ngô Nguyễn Anh</v>
      </c>
      <c r="C19" s="14" t="str">
        <f>IFERROR(__xludf.DUMMYFUNCTION("""COMPUTED_VALUE"""),"Khôi")</f>
        <v>Khôi</v>
      </c>
      <c r="D19" s="15"/>
      <c r="E19" s="15"/>
      <c r="F19" s="15"/>
      <c r="G19" s="15"/>
      <c r="H19" s="15"/>
      <c r="I19" s="15"/>
      <c r="J19" s="32" t="str">
        <f t="shared" si="1"/>
        <v/>
      </c>
      <c r="K19" s="17"/>
    </row>
    <row r="20">
      <c r="A20" s="18">
        <f>IFERROR(__xludf.DUMMYFUNCTION("""COMPUTED_VALUE"""),18.0)</f>
        <v>18</v>
      </c>
      <c r="B20" s="19" t="str">
        <f>IFERROR(__xludf.DUMMYFUNCTION("""COMPUTED_VALUE"""),"Đặng Trung")</f>
        <v>Đặng Trung</v>
      </c>
      <c r="C20" s="20" t="str">
        <f>IFERROR(__xludf.DUMMYFUNCTION("""COMPUTED_VALUE"""),"Kiên")</f>
        <v>Kiên</v>
      </c>
      <c r="D20" s="15"/>
      <c r="E20" s="15"/>
      <c r="F20" s="15"/>
      <c r="G20" s="15"/>
      <c r="H20" s="15"/>
      <c r="I20" s="15"/>
      <c r="J20" s="32" t="str">
        <f t="shared" si="1"/>
        <v/>
      </c>
      <c r="K20" s="17"/>
    </row>
    <row r="21">
      <c r="A21" s="21">
        <f>IFERROR(__xludf.DUMMYFUNCTION("""COMPUTED_VALUE"""),19.0)</f>
        <v>19</v>
      </c>
      <c r="B21" s="13" t="str">
        <f>IFERROR(__xludf.DUMMYFUNCTION("""COMPUTED_VALUE"""),"Trần Cao Hoàng")</f>
        <v>Trần Cao Hoàng</v>
      </c>
      <c r="C21" s="14" t="str">
        <f>IFERROR(__xludf.DUMMYFUNCTION("""COMPUTED_VALUE"""),"Lộc")</f>
        <v>Lộc</v>
      </c>
      <c r="D21" s="15"/>
      <c r="E21" s="15"/>
      <c r="F21" s="15"/>
      <c r="G21" s="15"/>
      <c r="H21" s="15"/>
      <c r="I21" s="15"/>
      <c r="J21" s="32" t="str">
        <f t="shared" si="1"/>
        <v/>
      </c>
      <c r="K21" s="17"/>
    </row>
    <row r="22">
      <c r="A22" s="18">
        <f>IFERROR(__xludf.DUMMYFUNCTION("""COMPUTED_VALUE"""),20.0)</f>
        <v>20</v>
      </c>
      <c r="B22" s="19" t="str">
        <f>IFERROR(__xludf.DUMMYFUNCTION("""COMPUTED_VALUE"""),"Nguyễn Ngọc")</f>
        <v>Nguyễn Ngọc</v>
      </c>
      <c r="C22" s="20" t="str">
        <f>IFERROR(__xludf.DUMMYFUNCTION("""COMPUTED_VALUE"""),"Nguyên")</f>
        <v>Nguyên</v>
      </c>
      <c r="D22" s="15"/>
      <c r="E22" s="15"/>
      <c r="F22" s="15"/>
      <c r="G22" s="15"/>
      <c r="H22" s="15"/>
      <c r="I22" s="15"/>
      <c r="J22" s="32" t="str">
        <f t="shared" si="1"/>
        <v/>
      </c>
      <c r="K22" s="17"/>
    </row>
    <row r="23">
      <c r="A23" s="21">
        <f>IFERROR(__xludf.DUMMYFUNCTION("""COMPUTED_VALUE"""),21.0)</f>
        <v>21</v>
      </c>
      <c r="B23" s="13" t="str">
        <f>IFERROR(__xludf.DUMMYFUNCTION("""COMPUTED_VALUE"""),"Trương Quang")</f>
        <v>Trương Quang</v>
      </c>
      <c r="C23" s="14" t="str">
        <f>IFERROR(__xludf.DUMMYFUNCTION("""COMPUTED_VALUE"""),"Nhật")</f>
        <v>Nhật</v>
      </c>
      <c r="D23" s="15"/>
      <c r="E23" s="15"/>
      <c r="F23" s="15"/>
      <c r="G23" s="15"/>
      <c r="H23" s="15"/>
      <c r="I23" s="15"/>
      <c r="J23" s="32" t="str">
        <f t="shared" si="1"/>
        <v/>
      </c>
      <c r="K23" s="17"/>
    </row>
    <row r="24">
      <c r="A24" s="18">
        <f>IFERROR(__xludf.DUMMYFUNCTION("""COMPUTED_VALUE"""),22.0)</f>
        <v>22</v>
      </c>
      <c r="B24" s="19" t="str">
        <f>IFERROR(__xludf.DUMMYFUNCTION("""COMPUTED_VALUE"""),"H ' Hoan")</f>
        <v>H ' Hoan</v>
      </c>
      <c r="C24" s="20" t="str">
        <f>IFERROR(__xludf.DUMMYFUNCTION("""COMPUTED_VALUE"""),"Niê")</f>
        <v>Niê</v>
      </c>
      <c r="D24" s="15"/>
      <c r="E24" s="15"/>
      <c r="F24" s="15"/>
      <c r="G24" s="15"/>
      <c r="H24" s="15"/>
      <c r="I24" s="15"/>
      <c r="J24" s="32" t="str">
        <f t="shared" si="1"/>
        <v/>
      </c>
      <c r="K24" s="17"/>
    </row>
    <row r="25">
      <c r="A25" s="21">
        <f>IFERROR(__xludf.DUMMYFUNCTION("""COMPUTED_VALUE"""),23.0)</f>
        <v>23</v>
      </c>
      <c r="B25" s="13" t="str">
        <f>IFERROR(__xludf.DUMMYFUNCTION("""COMPUTED_VALUE"""),"Phạm Minh")</f>
        <v>Phạm Minh</v>
      </c>
      <c r="C25" s="14" t="str">
        <f>IFERROR(__xludf.DUMMYFUNCTION("""COMPUTED_VALUE"""),"Phát")</f>
        <v>Phát</v>
      </c>
      <c r="D25" s="15"/>
      <c r="E25" s="15"/>
      <c r="F25" s="15"/>
      <c r="G25" s="15"/>
      <c r="H25" s="15"/>
      <c r="I25" s="15"/>
      <c r="J25" s="32" t="str">
        <f t="shared" si="1"/>
        <v/>
      </c>
      <c r="K25" s="17"/>
    </row>
    <row r="26">
      <c r="A26" s="18">
        <f>IFERROR(__xludf.DUMMYFUNCTION("""COMPUTED_VALUE"""),24.0)</f>
        <v>24</v>
      </c>
      <c r="B26" s="22" t="str">
        <f>IFERROR(__xludf.DUMMYFUNCTION("""COMPUTED_VALUE"""),"Phan Bá")</f>
        <v>Phan Bá</v>
      </c>
      <c r="C26" s="23" t="str">
        <f>IFERROR(__xludf.DUMMYFUNCTION("""COMPUTED_VALUE"""),"Tân")</f>
        <v>Tân</v>
      </c>
      <c r="D26" s="15"/>
      <c r="E26" s="15"/>
      <c r="F26" s="15"/>
      <c r="G26" s="15"/>
      <c r="H26" s="15"/>
      <c r="I26" s="15"/>
      <c r="J26" s="32" t="str">
        <f t="shared" si="1"/>
        <v/>
      </c>
      <c r="K26" s="17"/>
    </row>
    <row r="27">
      <c r="A27" s="21">
        <f>IFERROR(__xludf.DUMMYFUNCTION("""COMPUTED_VALUE"""),25.0)</f>
        <v>25</v>
      </c>
      <c r="B27" s="13" t="str">
        <f>IFERROR(__xludf.DUMMYFUNCTION("""COMPUTED_VALUE"""),"Trần Công")</f>
        <v>Trần Công</v>
      </c>
      <c r="C27" s="14" t="str">
        <f>IFERROR(__xludf.DUMMYFUNCTION("""COMPUTED_VALUE"""),"Thành")</f>
        <v>Thành</v>
      </c>
      <c r="D27" s="15"/>
      <c r="E27" s="15"/>
      <c r="F27" s="15"/>
      <c r="G27" s="15"/>
      <c r="H27" s="15"/>
      <c r="I27" s="15"/>
      <c r="J27" s="32" t="str">
        <f t="shared" si="1"/>
        <v/>
      </c>
      <c r="K27" s="17"/>
    </row>
    <row r="28">
      <c r="A28" s="18">
        <f>IFERROR(__xludf.DUMMYFUNCTION("""COMPUTED_VALUE"""),26.0)</f>
        <v>26</v>
      </c>
      <c r="B28" s="19" t="str">
        <f>IFERROR(__xludf.DUMMYFUNCTION("""COMPUTED_VALUE"""),"Lê Nguyễn Nhật")</f>
        <v>Lê Nguyễn Nhật</v>
      </c>
      <c r="C28" s="20" t="str">
        <f>IFERROR(__xludf.DUMMYFUNCTION("""COMPUTED_VALUE"""),"Thiên")</f>
        <v>Thiên</v>
      </c>
      <c r="D28" s="15"/>
      <c r="E28" s="15"/>
      <c r="F28" s="15"/>
      <c r="G28" s="15"/>
      <c r="H28" s="15"/>
      <c r="I28" s="15"/>
      <c r="J28" s="32" t="str">
        <f t="shared" si="1"/>
        <v/>
      </c>
      <c r="K28" s="17"/>
    </row>
    <row r="29">
      <c r="A29" s="21">
        <f>IFERROR(__xludf.DUMMYFUNCTION("""COMPUTED_VALUE"""),27.0)</f>
        <v>27</v>
      </c>
      <c r="B29" s="13" t="str">
        <f>IFERROR(__xludf.DUMMYFUNCTION("""COMPUTED_VALUE"""),"Huỳnh Quốc")</f>
        <v>Huỳnh Quốc</v>
      </c>
      <c r="C29" s="14" t="str">
        <f>IFERROR(__xludf.DUMMYFUNCTION("""COMPUTED_VALUE"""),"Thiện")</f>
        <v>Thiện</v>
      </c>
      <c r="D29" s="15"/>
      <c r="E29" s="15"/>
      <c r="F29" s="15"/>
      <c r="G29" s="15"/>
      <c r="H29" s="15"/>
      <c r="I29" s="15"/>
      <c r="J29" s="32" t="str">
        <f t="shared" si="1"/>
        <v/>
      </c>
      <c r="K29" s="17"/>
    </row>
    <row r="30">
      <c r="A30" s="18">
        <f>IFERROR(__xludf.DUMMYFUNCTION("""COMPUTED_VALUE"""),28.0)</f>
        <v>28</v>
      </c>
      <c r="B30" s="19" t="str">
        <f>IFERROR(__xludf.DUMMYFUNCTION("""COMPUTED_VALUE"""),"Trần Viết Chí")</f>
        <v>Trần Viết Chí</v>
      </c>
      <c r="C30" s="20" t="str">
        <f>IFERROR(__xludf.DUMMYFUNCTION("""COMPUTED_VALUE"""),"Thiện")</f>
        <v>Thiện</v>
      </c>
      <c r="D30" s="15"/>
      <c r="E30" s="15"/>
      <c r="F30" s="15"/>
      <c r="G30" s="15"/>
      <c r="H30" s="15"/>
      <c r="I30" s="15"/>
      <c r="J30" s="32" t="str">
        <f t="shared" si="1"/>
        <v/>
      </c>
      <c r="K30" s="17"/>
    </row>
    <row r="31">
      <c r="A31" s="24">
        <f>IFERROR(__xludf.DUMMYFUNCTION("""COMPUTED_VALUE"""),29.0)</f>
        <v>29</v>
      </c>
      <c r="B31" s="25" t="str">
        <f>IFERROR(__xludf.DUMMYFUNCTION("""COMPUTED_VALUE"""),"Nguyễn Văn")</f>
        <v>Nguyễn Văn</v>
      </c>
      <c r="C31" s="26" t="str">
        <f>IFERROR(__xludf.DUMMYFUNCTION("""COMPUTED_VALUE"""),"Tiệp")</f>
        <v>Tiệp</v>
      </c>
      <c r="D31" s="15"/>
      <c r="E31" s="15"/>
      <c r="F31" s="15"/>
      <c r="G31" s="15"/>
      <c r="H31" s="15"/>
      <c r="I31" s="15"/>
      <c r="J31" s="32" t="str">
        <f t="shared" si="1"/>
        <v/>
      </c>
      <c r="K31" s="17"/>
    </row>
    <row r="32">
      <c r="A32" s="27">
        <f>IFERROR(__xludf.DUMMYFUNCTION("""COMPUTED_VALUE"""),30.0)</f>
        <v>30</v>
      </c>
      <c r="B32" s="28" t="str">
        <f>IFERROR(__xludf.DUMMYFUNCTION("""COMPUTED_VALUE"""),"Nguyễn Thị Thu")</f>
        <v>Nguyễn Thị Thu</v>
      </c>
      <c r="C32" s="29" t="str">
        <f>IFERROR(__xludf.DUMMYFUNCTION("""COMPUTED_VALUE"""),"Trang")</f>
        <v>Trang</v>
      </c>
      <c r="D32" s="15"/>
      <c r="E32" s="15"/>
      <c r="F32" s="15"/>
      <c r="G32" s="15"/>
      <c r="H32" s="15"/>
      <c r="I32" s="15"/>
      <c r="J32" s="32" t="str">
        <f t="shared" si="1"/>
        <v/>
      </c>
      <c r="K32" s="17"/>
    </row>
    <row r="33">
      <c r="A33" s="24">
        <f>IFERROR(__xludf.DUMMYFUNCTION("""COMPUTED_VALUE"""),31.0)</f>
        <v>31</v>
      </c>
      <c r="B33" s="30" t="str">
        <f>IFERROR(__xludf.DUMMYFUNCTION("""COMPUTED_VALUE"""),"Nguyễn Dương Minh")</f>
        <v>Nguyễn Dương Minh</v>
      </c>
      <c r="C33" s="31" t="str">
        <f>IFERROR(__xludf.DUMMYFUNCTION("""COMPUTED_VALUE"""),"Vũ")</f>
        <v>Vũ</v>
      </c>
      <c r="D33" s="15"/>
      <c r="E33" s="15"/>
      <c r="F33" s="15"/>
      <c r="G33" s="15"/>
      <c r="H33" s="15"/>
      <c r="I33" s="15"/>
      <c r="J33" s="32" t="str">
        <f t="shared" si="1"/>
        <v/>
      </c>
      <c r="K33" s="17"/>
    </row>
    <row r="34">
      <c r="A34" s="24">
        <f>IFERROR(__xludf.DUMMYFUNCTION("""COMPUTED_VALUE"""),32.0)</f>
        <v>32</v>
      </c>
      <c r="B34" s="30" t="str">
        <f>IFERROR(__xludf.DUMMYFUNCTION("""COMPUTED_VALUE"""),"Trần Dương Hoàng")</f>
        <v>Trần Dương Hoàng</v>
      </c>
      <c r="C34" s="31" t="str">
        <f>IFERROR(__xludf.DUMMYFUNCTION("""COMPUTED_VALUE"""),"Yến")</f>
        <v>Yến</v>
      </c>
      <c r="D34" s="15"/>
      <c r="E34" s="15"/>
      <c r="F34" s="15"/>
      <c r="G34" s="15"/>
      <c r="H34" s="15"/>
      <c r="I34" s="15"/>
      <c r="J34" s="32" t="str">
        <f t="shared" si="1"/>
        <v/>
      </c>
      <c r="K34" s="17"/>
    </row>
    <row r="35">
      <c r="A35" s="24">
        <f>IFERROR(__xludf.DUMMYFUNCTION("""COMPUTED_VALUE"""),33.0)</f>
        <v>33</v>
      </c>
      <c r="B35" s="30"/>
      <c r="C35" s="31"/>
      <c r="D35" s="15"/>
      <c r="E35" s="15"/>
      <c r="F35" s="15"/>
      <c r="G35" s="15"/>
      <c r="H35" s="15"/>
      <c r="I35" s="15"/>
      <c r="J35" s="32" t="str">
        <f t="shared" si="1"/>
        <v/>
      </c>
      <c r="K35" s="17"/>
    </row>
    <row r="36">
      <c r="A36" s="27"/>
      <c r="B36" s="33"/>
      <c r="C36" s="34"/>
      <c r="D36" s="15"/>
      <c r="E36" s="15"/>
      <c r="F36" s="15"/>
      <c r="G36" s="15"/>
      <c r="H36" s="15"/>
      <c r="I36" s="15"/>
      <c r="J36" s="32" t="str">
        <f t="shared" si="1"/>
        <v/>
      </c>
      <c r="K36" s="17"/>
    </row>
    <row r="37">
      <c r="A37" s="35"/>
      <c r="B37" s="36"/>
      <c r="C37" s="37"/>
      <c r="D37" s="15"/>
      <c r="E37" s="15"/>
      <c r="F37" s="15"/>
      <c r="G37" s="15"/>
      <c r="H37" s="15"/>
      <c r="I37" s="15"/>
      <c r="J37" s="32" t="str">
        <f t="shared" si="1"/>
        <v/>
      </c>
      <c r="K37" s="17"/>
    </row>
    <row r="38" ht="6.0" customHeight="1">
      <c r="A38" s="38"/>
      <c r="B38" s="39"/>
      <c r="C38" s="39"/>
      <c r="D38" s="40"/>
      <c r="E38" s="41"/>
      <c r="F38" s="41"/>
      <c r="G38" s="41"/>
      <c r="H38" s="41"/>
      <c r="I38" s="41"/>
      <c r="J38" s="41"/>
      <c r="K38" s="41"/>
    </row>
  </sheetData>
  <mergeCells count="4">
    <mergeCell ref="A1:C1"/>
    <mergeCell ref="D1:K1"/>
    <mergeCell ref="A2:C2"/>
    <mergeCell ref="D2:G2"/>
  </mergeCells>
  <conditionalFormatting sqref="A3:I37 K3:K37">
    <cfRule type="expression" dxfId="0" priority="1">
      <formula>iseven(row())</formula>
    </cfRule>
  </conditionalFormatting>
  <conditionalFormatting sqref="J3:J37">
    <cfRule type="cellIs" dxfId="1" priority="2" operator="between">
      <formula>0.01</formula>
      <formula>1.99</formula>
    </cfRule>
  </conditionalFormatting>
  <conditionalFormatting sqref="J3:J37">
    <cfRule type="cellIs" dxfId="2" priority="3" operator="between">
      <formula>2</formula>
      <formula>3.49</formula>
    </cfRule>
  </conditionalFormatting>
  <conditionalFormatting sqref="J3:J37">
    <cfRule type="cellIs" dxfId="3" priority="4" operator="between">
      <formula>3.5</formula>
      <formula>4.99</formula>
    </cfRule>
  </conditionalFormatting>
  <conditionalFormatting sqref="D3:I37">
    <cfRule type="notContainsBlanks" dxfId="3" priority="5">
      <formula>LEN(TRIM(D3))&gt;0</formula>
    </cfRule>
  </conditionalFormatting>
  <dataValidations>
    <dataValidation type="decimal" allowBlank="1" showDropDown="1" showInputMessage="1" showErrorMessage="1" prompt="Nhập số trong khoảng 0 và 10" sqref="D3:I37">
      <formula1>0.0</formula1>
      <formula2>10.0</formula2>
    </dataValidation>
  </dataValidation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4.43" defaultRowHeight="15.75"/>
  <cols>
    <col customWidth="1" min="1" max="1" width="3.43"/>
    <col customWidth="1" min="2" max="2" width="20.0"/>
    <col customWidth="1" min="3" max="3" width="7.57"/>
    <col customWidth="1" min="4" max="6" width="8.14"/>
    <col customWidth="1" min="7" max="7" width="4.71"/>
    <col customWidth="1" min="8" max="8" width="15.71"/>
    <col customWidth="1" min="9" max="11" width="5.43"/>
    <col customWidth="1" min="12" max="12" width="5.71"/>
    <col customWidth="1" min="13" max="13" width="5.43"/>
    <col customWidth="1" min="14" max="14" width="5.86"/>
  </cols>
  <sheetData>
    <row r="1">
      <c r="A1" s="1" t="s">
        <v>20</v>
      </c>
      <c r="B1" s="2"/>
      <c r="C1" s="2"/>
      <c r="D1" s="3" t="s">
        <v>21</v>
      </c>
    </row>
    <row r="2">
      <c r="A2" s="4" t="str">
        <f>'HK1'!A2:C2</f>
        <v>--- 12C2 ---</v>
      </c>
      <c r="B2" s="5"/>
      <c r="C2" s="5"/>
      <c r="D2" s="9" t="s">
        <v>22</v>
      </c>
      <c r="E2" s="9" t="s">
        <v>23</v>
      </c>
      <c r="F2" s="10" t="s">
        <v>24</v>
      </c>
      <c r="G2" s="42"/>
      <c r="H2" s="42"/>
      <c r="I2" s="42"/>
      <c r="J2" s="42"/>
      <c r="K2" s="42"/>
      <c r="L2" s="42"/>
      <c r="M2" s="42"/>
      <c r="N2" s="42"/>
    </row>
    <row r="3">
      <c r="A3" s="12">
        <f t="array" ref="A3:C37">'HK2'!A3:C37</f>
        <v>1</v>
      </c>
      <c r="B3" s="13" t="s">
        <v>25</v>
      </c>
      <c r="C3" s="14" t="s">
        <v>26</v>
      </c>
      <c r="D3" s="15">
        <f t="array" ref="D3:D37">'HK1'!J3:J37</f>
        <v>8.1</v>
      </c>
      <c r="E3" s="15" t="str">
        <f t="array" ref="E3:E37">'HK2'!J3:J37</f>
        <v/>
      </c>
      <c r="F3" s="43" t="str">
        <f t="shared" ref="F3:F37" si="1">IF(COUNT(D3:E3)&lt;&gt;2,"",ROUND((D3+E3*2)/3,1))</f>
        <v/>
      </c>
      <c r="G3" s="44"/>
      <c r="H3" s="45" t="s">
        <v>27</v>
      </c>
    </row>
    <row r="4">
      <c r="A4" s="18">
        <v>2.0</v>
      </c>
      <c r="B4" s="19" t="s">
        <v>28</v>
      </c>
      <c r="C4" s="20" t="s">
        <v>29</v>
      </c>
      <c r="D4" s="15">
        <v>7.2</v>
      </c>
      <c r="E4" s="15" t="s">
        <v>30</v>
      </c>
      <c r="F4" s="43" t="str">
        <f t="shared" si="1"/>
        <v/>
      </c>
      <c r="G4" s="44"/>
      <c r="H4" s="46"/>
      <c r="I4" s="47" t="s">
        <v>31</v>
      </c>
      <c r="J4" s="8"/>
      <c r="K4" s="48" t="s">
        <v>32</v>
      </c>
      <c r="L4" s="49"/>
      <c r="M4" s="50" t="s">
        <v>33</v>
      </c>
      <c r="N4" s="8"/>
    </row>
    <row r="5">
      <c r="A5" s="21">
        <v>3.0</v>
      </c>
      <c r="B5" s="13" t="s">
        <v>34</v>
      </c>
      <c r="C5" s="14" t="s">
        <v>35</v>
      </c>
      <c r="D5" s="15">
        <v>7.5</v>
      </c>
      <c r="E5" s="15" t="s">
        <v>30</v>
      </c>
      <c r="F5" s="43" t="str">
        <f t="shared" si="1"/>
        <v/>
      </c>
      <c r="G5" s="44"/>
      <c r="H5" s="51" t="s">
        <v>36</v>
      </c>
      <c r="I5" s="51">
        <f>COUNTIF(D3:D37,"&lt;2.0")</f>
        <v>0</v>
      </c>
      <c r="J5" s="52" t="str">
        <f t="shared" ref="J5:J11" si="2">IF(I5=0,"",I5/COUNT(($D$3:$D$37)))</f>
        <v/>
      </c>
      <c r="K5" s="53">
        <f>COUNTIF(E3:E37,"&lt;2.0")</f>
        <v>0</v>
      </c>
      <c r="L5" s="54" t="str">
        <f t="shared" ref="L5:L11" si="3">IF(K5=0,"",K5/COUNT(($E$3:$E$37)))</f>
        <v/>
      </c>
      <c r="M5" s="55">
        <f>COUNTIF(F3:F37,"&lt;2.0")</f>
        <v>0</v>
      </c>
      <c r="N5" s="56" t="str">
        <f t="shared" ref="N5:N11" si="4">IF(M5=0,"",M5/COUNT(($F$3:$F$37)))</f>
        <v/>
      </c>
    </row>
    <row r="6">
      <c r="A6" s="18">
        <v>4.0</v>
      </c>
      <c r="B6" s="19" t="s">
        <v>37</v>
      </c>
      <c r="C6" s="20" t="s">
        <v>35</v>
      </c>
      <c r="D6" s="15">
        <v>7.6</v>
      </c>
      <c r="E6" s="15" t="s">
        <v>30</v>
      </c>
      <c r="F6" s="43" t="str">
        <f t="shared" si="1"/>
        <v/>
      </c>
      <c r="G6" s="44"/>
      <c r="H6" s="51" t="s">
        <v>38</v>
      </c>
      <c r="I6" s="51">
        <f>COUNTIFS(D3:D37,"&gt;=2.0",D3:D37,"&lt;3.5")</f>
        <v>0</v>
      </c>
      <c r="J6" s="52" t="str">
        <f t="shared" si="2"/>
        <v/>
      </c>
      <c r="K6" s="53">
        <f>COUNTIFS(E3:E37,"&gt;=2.0",E3:E37,"&lt;3.5")</f>
        <v>0</v>
      </c>
      <c r="L6" s="54" t="str">
        <f t="shared" si="3"/>
        <v/>
      </c>
      <c r="M6" s="55">
        <f>COUNTIFS(F3:F37,"&gt;=2.0",F3:F37,"&lt;3.5")</f>
        <v>0</v>
      </c>
      <c r="N6" s="56" t="str">
        <f t="shared" si="4"/>
        <v/>
      </c>
    </row>
    <row r="7">
      <c r="A7" s="21">
        <v>5.0</v>
      </c>
      <c r="B7" s="13" t="s">
        <v>39</v>
      </c>
      <c r="C7" s="14" t="s">
        <v>40</v>
      </c>
      <c r="D7" s="15">
        <v>7.0</v>
      </c>
      <c r="E7" s="15" t="s">
        <v>30</v>
      </c>
      <c r="F7" s="43" t="str">
        <f t="shared" si="1"/>
        <v/>
      </c>
      <c r="G7" s="44"/>
      <c r="H7" s="51" t="s">
        <v>41</v>
      </c>
      <c r="I7" s="51">
        <f>COUNTIFS(D3:D37,"&gt;=3.5",D3:D37,"&lt;5.0")</f>
        <v>0</v>
      </c>
      <c r="J7" s="52" t="str">
        <f t="shared" si="2"/>
        <v/>
      </c>
      <c r="K7" s="53">
        <f>COUNTIFS(E3:E37,"&gt;=3.5",E3:E37,"&lt;5.0")</f>
        <v>0</v>
      </c>
      <c r="L7" s="54" t="str">
        <f t="shared" si="3"/>
        <v/>
      </c>
      <c r="M7" s="55">
        <f>COUNTIFS(F3:F37,"&gt;=3.5",F3:F37,"&lt;5.0")</f>
        <v>0</v>
      </c>
      <c r="N7" s="56" t="str">
        <f t="shared" si="4"/>
        <v/>
      </c>
    </row>
    <row r="8">
      <c r="A8" s="18">
        <v>6.0</v>
      </c>
      <c r="B8" s="19" t="s">
        <v>42</v>
      </c>
      <c r="C8" s="20" t="s">
        <v>43</v>
      </c>
      <c r="D8" s="15">
        <v>7.3</v>
      </c>
      <c r="E8" s="15" t="s">
        <v>30</v>
      </c>
      <c r="F8" s="43" t="str">
        <f t="shared" si="1"/>
        <v/>
      </c>
      <c r="G8" s="44"/>
      <c r="H8" s="57" t="s">
        <v>44</v>
      </c>
      <c r="I8" s="57">
        <f>COUNTIF(D3:D37,"&lt;5.0")</f>
        <v>0</v>
      </c>
      <c r="J8" s="58" t="str">
        <f t="shared" si="2"/>
        <v/>
      </c>
      <c r="K8" s="59">
        <f>COUNTIF(E3:E37,"&lt;5.0")</f>
        <v>0</v>
      </c>
      <c r="L8" s="60" t="str">
        <f t="shared" si="3"/>
        <v/>
      </c>
      <c r="M8" s="61">
        <f>COUNTIF(F3:F37,"&lt;5.0")</f>
        <v>0</v>
      </c>
      <c r="N8" s="62" t="str">
        <f t="shared" si="4"/>
        <v/>
      </c>
    </row>
    <row r="9">
      <c r="A9" s="21">
        <v>7.0</v>
      </c>
      <c r="B9" s="13" t="s">
        <v>45</v>
      </c>
      <c r="C9" s="14" t="s">
        <v>46</v>
      </c>
      <c r="D9" s="15">
        <v>8.2</v>
      </c>
      <c r="E9" s="15" t="s">
        <v>30</v>
      </c>
      <c r="F9" s="43" t="str">
        <f t="shared" si="1"/>
        <v/>
      </c>
      <c r="G9" s="44"/>
      <c r="H9" s="51" t="s">
        <v>47</v>
      </c>
      <c r="I9" s="51">
        <f>COUNTIFS(D3:D37,"&gt;=5.0",D3:D37,"&lt;6.5")</f>
        <v>3</v>
      </c>
      <c r="J9" s="52">
        <f t="shared" si="2"/>
        <v>0.09375</v>
      </c>
      <c r="K9" s="53">
        <f>COUNTIFS(E3:E37,"&gt;=5.0",E3:E37,"&lt;6.5")</f>
        <v>0</v>
      </c>
      <c r="L9" s="54" t="str">
        <f t="shared" si="3"/>
        <v/>
      </c>
      <c r="M9" s="55">
        <f>COUNTIFS(F3:F37,"&gt;=5.0",F3:F37,"&lt;6.5")</f>
        <v>0</v>
      </c>
      <c r="N9" s="56" t="str">
        <f t="shared" si="4"/>
        <v/>
      </c>
    </row>
    <row r="10">
      <c r="A10" s="18">
        <v>8.0</v>
      </c>
      <c r="B10" s="19" t="s">
        <v>48</v>
      </c>
      <c r="C10" s="20" t="s">
        <v>49</v>
      </c>
      <c r="D10" s="15">
        <v>8.0</v>
      </c>
      <c r="E10" s="15" t="s">
        <v>30</v>
      </c>
      <c r="F10" s="43" t="str">
        <f t="shared" si="1"/>
        <v/>
      </c>
      <c r="G10" s="44"/>
      <c r="H10" s="51" t="s">
        <v>50</v>
      </c>
      <c r="I10" s="51">
        <f>COUNTIFS(D3:D37,"&gt;=6.5",D3:D37,"&lt;8.0")</f>
        <v>21</v>
      </c>
      <c r="J10" s="52">
        <f t="shared" si="2"/>
        <v>0.65625</v>
      </c>
      <c r="K10" s="53">
        <f>COUNTIFS(E3:E37,"&gt;=6.5",E3:E37,"&lt;8.0")</f>
        <v>0</v>
      </c>
      <c r="L10" s="54" t="str">
        <f t="shared" si="3"/>
        <v/>
      </c>
      <c r="M10" s="55">
        <f>COUNTIFS(F3:F37,"&gt;=6.5",F3:F37,"&lt;8.0")</f>
        <v>0</v>
      </c>
      <c r="N10" s="56" t="str">
        <f t="shared" si="4"/>
        <v/>
      </c>
    </row>
    <row r="11">
      <c r="A11" s="21">
        <v>9.0</v>
      </c>
      <c r="B11" s="13" t="s">
        <v>51</v>
      </c>
      <c r="C11" s="14" t="s">
        <v>52</v>
      </c>
      <c r="D11" s="15">
        <v>7.3</v>
      </c>
      <c r="E11" s="15" t="s">
        <v>30</v>
      </c>
      <c r="F11" s="43" t="str">
        <f t="shared" si="1"/>
        <v/>
      </c>
      <c r="G11" s="44"/>
      <c r="H11" s="51" t="s">
        <v>53</v>
      </c>
      <c r="I11" s="51">
        <f>COUNTIF(D3:D37,"&gt;=8.0")</f>
        <v>8</v>
      </c>
      <c r="J11" s="52">
        <f t="shared" si="2"/>
        <v>0.25</v>
      </c>
      <c r="K11" s="53">
        <f>COUNTIF(E3:E37,"&gt;=8.0")</f>
        <v>0</v>
      </c>
      <c r="L11" s="54" t="str">
        <f t="shared" si="3"/>
        <v/>
      </c>
      <c r="M11" s="55">
        <f>COUNTIF(F3:F37,"&gt;=8.0")</f>
        <v>0</v>
      </c>
      <c r="N11" s="56" t="str">
        <f t="shared" si="4"/>
        <v/>
      </c>
    </row>
    <row r="12">
      <c r="A12" s="18">
        <v>10.0</v>
      </c>
      <c r="B12" s="19" t="s">
        <v>54</v>
      </c>
      <c r="C12" s="20" t="s">
        <v>52</v>
      </c>
      <c r="D12" s="15">
        <v>7.0</v>
      </c>
      <c r="E12" s="15" t="s">
        <v>30</v>
      </c>
      <c r="F12" s="43" t="str">
        <f t="shared" si="1"/>
        <v/>
      </c>
      <c r="G12" s="44"/>
      <c r="H12" s="44"/>
      <c r="I12" s="44"/>
      <c r="J12" s="44"/>
      <c r="K12" s="44"/>
      <c r="L12" s="44"/>
      <c r="M12" s="44"/>
      <c r="N12" s="44"/>
    </row>
    <row r="13">
      <c r="A13" s="21">
        <v>11.0</v>
      </c>
      <c r="B13" s="13" t="s">
        <v>55</v>
      </c>
      <c r="C13" s="14" t="s">
        <v>56</v>
      </c>
      <c r="D13" s="15">
        <v>6.0</v>
      </c>
      <c r="E13" s="15" t="s">
        <v>30</v>
      </c>
      <c r="F13" s="43" t="str">
        <f t="shared" si="1"/>
        <v/>
      </c>
      <c r="G13" s="44"/>
      <c r="H13" s="45" t="s">
        <v>57</v>
      </c>
      <c r="M13" s="45"/>
      <c r="N13" s="45"/>
    </row>
    <row r="14">
      <c r="A14" s="18">
        <v>12.0</v>
      </c>
      <c r="B14" s="19" t="s">
        <v>58</v>
      </c>
      <c r="C14" s="20" t="s">
        <v>59</v>
      </c>
      <c r="D14" s="15">
        <v>7.2</v>
      </c>
      <c r="E14" s="15" t="s">
        <v>30</v>
      </c>
      <c r="F14" s="43" t="str">
        <f t="shared" si="1"/>
        <v/>
      </c>
      <c r="G14" s="44"/>
      <c r="H14" s="46"/>
      <c r="I14" s="47" t="s">
        <v>31</v>
      </c>
      <c r="J14" s="49"/>
      <c r="K14" s="50" t="s">
        <v>32</v>
      </c>
      <c r="L14" s="8"/>
      <c r="M14" s="45"/>
    </row>
    <row r="15">
      <c r="A15" s="21">
        <v>13.0</v>
      </c>
      <c r="B15" s="13" t="s">
        <v>60</v>
      </c>
      <c r="C15" s="14" t="s">
        <v>59</v>
      </c>
      <c r="D15" s="15">
        <v>7.7</v>
      </c>
      <c r="E15" s="15" t="s">
        <v>30</v>
      </c>
      <c r="F15" s="43" t="str">
        <f t="shared" si="1"/>
        <v/>
      </c>
      <c r="G15" s="44"/>
      <c r="H15" s="51" t="s">
        <v>36</v>
      </c>
      <c r="I15" s="51">
        <f>COUNTIF('HK1'!$I$3:$I$37,"&lt;2.0")</f>
        <v>0</v>
      </c>
      <c r="J15" s="54" t="str">
        <f>IF(I15=0,"",I15/COUNT(('HK1'!$I$3:$I$37)))</f>
        <v/>
      </c>
      <c r="K15" s="55">
        <f>COUNTIF('HK2'!$I$3:$I$37,"&lt;2.0")</f>
        <v>0</v>
      </c>
      <c r="L15" s="54" t="str">
        <f>IF(K15=0,"",K15/COUNT(('HK2'!$I$3:$I$37)))</f>
        <v/>
      </c>
      <c r="M15" s="44"/>
      <c r="N15" s="63"/>
    </row>
    <row r="16">
      <c r="A16" s="18">
        <v>14.0</v>
      </c>
      <c r="B16" s="19" t="s">
        <v>61</v>
      </c>
      <c r="C16" s="20" t="s">
        <v>62</v>
      </c>
      <c r="D16" s="15">
        <v>9.2</v>
      </c>
      <c r="E16" s="15" t="s">
        <v>30</v>
      </c>
      <c r="F16" s="43" t="str">
        <f t="shared" si="1"/>
        <v/>
      </c>
      <c r="G16" s="44"/>
      <c r="H16" s="51" t="s">
        <v>38</v>
      </c>
      <c r="I16" s="51">
        <f>COUNTIFS('HK1'!$I$3:$I$37,"&gt;=2.0",'HK1'!$I$3:$I$37,"&lt;3.5")</f>
        <v>1</v>
      </c>
      <c r="J16" s="54">
        <f>IF(I16=0,"",I16/COUNT(('HK1'!$I$3:$I$37)))</f>
        <v>0.03125</v>
      </c>
      <c r="K16" s="55">
        <f>COUNTIFS('HK2'!$I$3:$I$37,"&gt;=2.0",'HK2'!$I$3:$I$37,"&lt;3.5")</f>
        <v>0</v>
      </c>
      <c r="L16" s="54" t="str">
        <f>IF(K16=0,"",K16/COUNT(('HK2'!$I$3:$I$37)))</f>
        <v/>
      </c>
      <c r="M16" s="44"/>
      <c r="N16" s="63"/>
    </row>
    <row r="17">
      <c r="A17" s="21">
        <v>15.0</v>
      </c>
      <c r="B17" s="13" t="s">
        <v>63</v>
      </c>
      <c r="C17" s="14" t="s">
        <v>64</v>
      </c>
      <c r="D17" s="15">
        <v>7.6</v>
      </c>
      <c r="E17" s="15" t="s">
        <v>30</v>
      </c>
      <c r="F17" s="43" t="str">
        <f t="shared" si="1"/>
        <v/>
      </c>
      <c r="G17" s="44"/>
      <c r="H17" s="51" t="s">
        <v>41</v>
      </c>
      <c r="I17" s="51">
        <f>COUNTIFS('HK1'!$I$3:$I$37,"&gt;=3.5",'HK1'!$I$3:$I$37,"&lt;5.0")</f>
        <v>3</v>
      </c>
      <c r="J17" s="54">
        <f>IF(I17=0,"",I17/COUNT(('HK1'!$I$3:$I$37)))</f>
        <v>0.09375</v>
      </c>
      <c r="K17" s="55">
        <f>COUNTIFS('HK2'!$I$3:$I$37,"&gt;=3.5",'HK2'!$I$3:$I$37,"&lt;5.0")</f>
        <v>0</v>
      </c>
      <c r="L17" s="54" t="str">
        <f>IF(K17=0,"",K17/COUNT(('HK2'!$I$3:$I$37)))</f>
        <v/>
      </c>
      <c r="M17" s="44"/>
      <c r="N17" s="63"/>
    </row>
    <row r="18">
      <c r="A18" s="18">
        <v>16.0</v>
      </c>
      <c r="B18" s="19" t="s">
        <v>65</v>
      </c>
      <c r="C18" s="20" t="s">
        <v>64</v>
      </c>
      <c r="D18" s="15">
        <v>7.6</v>
      </c>
      <c r="E18" s="15" t="s">
        <v>30</v>
      </c>
      <c r="F18" s="43" t="str">
        <f t="shared" si="1"/>
        <v/>
      </c>
      <c r="G18" s="44"/>
      <c r="H18" s="57" t="s">
        <v>44</v>
      </c>
      <c r="I18" s="57">
        <f>COUNTIF('HK1'!$I$3:$I$37,"&lt;5.0")</f>
        <v>4</v>
      </c>
      <c r="J18" s="64">
        <f>IF(I18=0,"",I18/COUNT(('HK1'!$I$3:$I$37)))</f>
        <v>0.125</v>
      </c>
      <c r="K18" s="61">
        <f>COUNTIF('HK2'!$I$3:$I$37,"&lt;5.0")</f>
        <v>0</v>
      </c>
      <c r="L18" s="64" t="str">
        <f>IF(K18=0,"",K18/COUNT(('HK2'!$I$3:$I$37)))</f>
        <v/>
      </c>
      <c r="M18" s="65"/>
      <c r="N18" s="66"/>
    </row>
    <row r="19">
      <c r="A19" s="21">
        <v>17.0</v>
      </c>
      <c r="B19" s="13" t="s">
        <v>66</v>
      </c>
      <c r="C19" s="14" t="s">
        <v>67</v>
      </c>
      <c r="D19" s="15">
        <v>7.8</v>
      </c>
      <c r="E19" s="15" t="s">
        <v>30</v>
      </c>
      <c r="F19" s="43" t="str">
        <f t="shared" si="1"/>
        <v/>
      </c>
      <c r="G19" s="44"/>
      <c r="H19" s="51" t="s">
        <v>47</v>
      </c>
      <c r="I19" s="51">
        <f>COUNTIFS('HK1'!$I$3:$I$37,"&gt;=5.0",'HK1'!$I$3:$I$37,"&lt;6.5")</f>
        <v>12</v>
      </c>
      <c r="J19" s="54">
        <f>IF(I19=0,"",I19/COUNT(('HK1'!$I$3:$I$37)))</f>
        <v>0.375</v>
      </c>
      <c r="K19" s="55">
        <f>COUNTIFS('HK2'!$I$3:$I$37,"&gt;=5.0",'HK2'!$I$3:$I$37,"&lt;6.5")</f>
        <v>0</v>
      </c>
      <c r="L19" s="54" t="str">
        <f>IF(K19=0,"",K19/COUNT(('HK2'!$I$3:$I$37)))</f>
        <v/>
      </c>
      <c r="M19" s="44"/>
      <c r="N19" s="63"/>
    </row>
    <row r="20">
      <c r="A20" s="18">
        <v>18.0</v>
      </c>
      <c r="B20" s="19" t="s">
        <v>68</v>
      </c>
      <c r="C20" s="20" t="s">
        <v>69</v>
      </c>
      <c r="D20" s="15">
        <v>7.1</v>
      </c>
      <c r="E20" s="15" t="s">
        <v>30</v>
      </c>
      <c r="F20" s="43" t="str">
        <f t="shared" si="1"/>
        <v/>
      </c>
      <c r="G20" s="44"/>
      <c r="H20" s="51" t="s">
        <v>50</v>
      </c>
      <c r="I20" s="51">
        <f>COUNTIFS('HK1'!$I$3:$I$37,"&gt;=6.5",'HK1'!$I$3:$I$37,"&lt;8.0")</f>
        <v>9</v>
      </c>
      <c r="J20" s="54">
        <f>IF(I20=0,"",I20/COUNT(('HK1'!$I$3:$I$37)))</f>
        <v>0.28125</v>
      </c>
      <c r="K20" s="55">
        <f>COUNTIFS('HK2'!$I$3:$I$37,"&gt;=6.5",'HK2'!$I$3:$I$37,"&lt;8.0")</f>
        <v>0</v>
      </c>
      <c r="L20" s="54" t="str">
        <f>IF(K20=0,"",K20/COUNT(('HK2'!$I$3:$I$37)))</f>
        <v/>
      </c>
      <c r="M20" s="44"/>
      <c r="N20" s="63"/>
    </row>
    <row r="21">
      <c r="A21" s="21">
        <v>19.0</v>
      </c>
      <c r="B21" s="13" t="s">
        <v>70</v>
      </c>
      <c r="C21" s="14" t="s">
        <v>71</v>
      </c>
      <c r="D21" s="15">
        <v>8.4</v>
      </c>
      <c r="E21" s="15" t="s">
        <v>30</v>
      </c>
      <c r="F21" s="43" t="str">
        <f t="shared" si="1"/>
        <v/>
      </c>
      <c r="G21" s="44"/>
      <c r="H21" s="51" t="s">
        <v>53</v>
      </c>
      <c r="I21" s="51">
        <f>COUNTIF('HK1'!$I$3:$I$37,"&gt;=8.0")</f>
        <v>7</v>
      </c>
      <c r="J21" s="54">
        <f>IF(I21=0,"",I21/COUNT(('HK1'!$I$3:$I$37)))</f>
        <v>0.21875</v>
      </c>
      <c r="K21" s="55">
        <f>COUNTIF('HK2'!$I$3:$I$37,"&gt;=8.0")</f>
        <v>0</v>
      </c>
      <c r="L21" s="54" t="str">
        <f>IF(K21=0,"",K21/COUNT(('HK2'!$I$3:$I$37)))</f>
        <v/>
      </c>
      <c r="M21" s="44"/>
      <c r="N21" s="63"/>
    </row>
    <row r="22">
      <c r="A22" s="18">
        <v>20.0</v>
      </c>
      <c r="B22" s="19" t="s">
        <v>72</v>
      </c>
      <c r="C22" s="20" t="s">
        <v>73</v>
      </c>
      <c r="D22" s="15">
        <v>7.0</v>
      </c>
      <c r="E22" s="15" t="s">
        <v>30</v>
      </c>
      <c r="F22" s="43" t="str">
        <f t="shared" si="1"/>
        <v/>
      </c>
      <c r="G22" s="44"/>
      <c r="H22" s="44"/>
      <c r="I22" s="44"/>
      <c r="J22" s="44"/>
      <c r="K22" s="44"/>
      <c r="L22" s="44"/>
      <c r="M22" s="44"/>
      <c r="N22" s="44"/>
    </row>
    <row r="23">
      <c r="A23" s="21">
        <v>21.0</v>
      </c>
      <c r="B23" s="13" t="s">
        <v>74</v>
      </c>
      <c r="C23" s="14" t="s">
        <v>75</v>
      </c>
      <c r="D23" s="15">
        <v>8.5</v>
      </c>
      <c r="E23" s="15" t="s">
        <v>30</v>
      </c>
      <c r="F23" s="43" t="str">
        <f t="shared" si="1"/>
        <v/>
      </c>
      <c r="G23" s="44"/>
      <c r="H23" s="44"/>
      <c r="I23" s="44"/>
      <c r="J23" s="44"/>
      <c r="K23" s="44"/>
      <c r="L23" s="44"/>
      <c r="M23" s="44"/>
      <c r="N23" s="44"/>
    </row>
    <row r="24">
      <c r="A24" s="18">
        <v>22.0</v>
      </c>
      <c r="B24" s="19" t="s">
        <v>76</v>
      </c>
      <c r="C24" s="20" t="s">
        <v>77</v>
      </c>
      <c r="D24" s="15">
        <v>6.2</v>
      </c>
      <c r="E24" s="15" t="s">
        <v>30</v>
      </c>
      <c r="F24" s="43" t="str">
        <f t="shared" si="1"/>
        <v/>
      </c>
      <c r="G24" s="44"/>
      <c r="H24" s="44"/>
      <c r="I24" s="44"/>
      <c r="J24" s="44"/>
      <c r="K24" s="44"/>
      <c r="L24" s="44"/>
      <c r="M24" s="44"/>
      <c r="N24" s="44"/>
    </row>
    <row r="25">
      <c r="A25" s="21">
        <v>23.0</v>
      </c>
      <c r="B25" s="13" t="s">
        <v>78</v>
      </c>
      <c r="C25" s="14" t="s">
        <v>79</v>
      </c>
      <c r="D25" s="15">
        <v>8.5</v>
      </c>
      <c r="E25" s="15" t="s">
        <v>30</v>
      </c>
      <c r="F25" s="43" t="str">
        <f t="shared" si="1"/>
        <v/>
      </c>
      <c r="G25" s="44"/>
      <c r="H25" s="44"/>
      <c r="I25" s="44"/>
      <c r="J25" s="44"/>
      <c r="K25" s="44"/>
      <c r="L25" s="44"/>
      <c r="M25" s="44"/>
      <c r="N25" s="44"/>
    </row>
    <row r="26">
      <c r="A26" s="18">
        <v>24.0</v>
      </c>
      <c r="B26" s="22" t="s">
        <v>80</v>
      </c>
      <c r="C26" s="23" t="s">
        <v>81</v>
      </c>
      <c r="D26" s="15">
        <v>5.5</v>
      </c>
      <c r="E26" s="15" t="s">
        <v>30</v>
      </c>
      <c r="F26" s="43" t="str">
        <f t="shared" si="1"/>
        <v/>
      </c>
      <c r="G26" s="44"/>
      <c r="H26" s="44"/>
      <c r="I26" s="44"/>
      <c r="J26" s="44"/>
      <c r="K26" s="44"/>
      <c r="L26" s="44"/>
      <c r="M26" s="44"/>
      <c r="N26" s="44"/>
    </row>
    <row r="27">
      <c r="A27" s="21">
        <v>25.0</v>
      </c>
      <c r="B27" s="13" t="s">
        <v>82</v>
      </c>
      <c r="C27" s="14" t="s">
        <v>83</v>
      </c>
      <c r="D27" s="15">
        <v>7.1</v>
      </c>
      <c r="E27" s="15" t="s">
        <v>30</v>
      </c>
      <c r="F27" s="43" t="str">
        <f t="shared" si="1"/>
        <v/>
      </c>
      <c r="G27" s="44"/>
      <c r="H27" s="44"/>
      <c r="I27" s="44"/>
      <c r="J27" s="44"/>
      <c r="K27" s="44"/>
      <c r="L27" s="44"/>
      <c r="M27" s="44"/>
      <c r="N27" s="44"/>
    </row>
    <row r="28">
      <c r="A28" s="18">
        <v>26.0</v>
      </c>
      <c r="B28" s="19" t="s">
        <v>84</v>
      </c>
      <c r="C28" s="20" t="s">
        <v>85</v>
      </c>
      <c r="D28" s="15">
        <v>9.1</v>
      </c>
      <c r="E28" s="15" t="s">
        <v>30</v>
      </c>
      <c r="F28" s="43" t="str">
        <f t="shared" si="1"/>
        <v/>
      </c>
      <c r="G28" s="44"/>
      <c r="H28" s="44"/>
      <c r="I28" s="44"/>
      <c r="J28" s="44"/>
      <c r="K28" s="44"/>
      <c r="L28" s="44"/>
      <c r="M28" s="44"/>
      <c r="N28" s="44"/>
    </row>
    <row r="29">
      <c r="A29" s="21">
        <v>27.0</v>
      </c>
      <c r="B29" s="13" t="s">
        <v>86</v>
      </c>
      <c r="C29" s="14" t="s">
        <v>87</v>
      </c>
      <c r="D29" s="15">
        <v>6.8</v>
      </c>
      <c r="E29" s="15" t="s">
        <v>30</v>
      </c>
      <c r="F29" s="43" t="str">
        <f t="shared" si="1"/>
        <v/>
      </c>
      <c r="G29" s="44"/>
      <c r="H29" s="44"/>
      <c r="I29" s="44"/>
      <c r="J29" s="44"/>
      <c r="K29" s="44"/>
      <c r="L29" s="44"/>
      <c r="M29" s="44"/>
      <c r="N29" s="44"/>
    </row>
    <row r="30">
      <c r="A30" s="18">
        <v>28.0</v>
      </c>
      <c r="B30" s="19" t="s">
        <v>51</v>
      </c>
      <c r="C30" s="20" t="s">
        <v>87</v>
      </c>
      <c r="D30" s="15">
        <v>7.9</v>
      </c>
      <c r="E30" s="15" t="s">
        <v>30</v>
      </c>
      <c r="F30" s="43" t="str">
        <f t="shared" si="1"/>
        <v/>
      </c>
      <c r="G30" s="44"/>
      <c r="H30" s="44"/>
      <c r="I30" s="44"/>
      <c r="J30" s="44"/>
      <c r="K30" s="44"/>
      <c r="L30" s="44"/>
      <c r="M30" s="44"/>
      <c r="N30" s="44"/>
    </row>
    <row r="31">
      <c r="A31" s="24">
        <v>29.0</v>
      </c>
      <c r="B31" s="25" t="s">
        <v>88</v>
      </c>
      <c r="C31" s="26" t="s">
        <v>89</v>
      </c>
      <c r="D31" s="15">
        <v>7.3</v>
      </c>
      <c r="E31" s="15" t="s">
        <v>30</v>
      </c>
      <c r="F31" s="43" t="str">
        <f t="shared" si="1"/>
        <v/>
      </c>
      <c r="G31" s="44"/>
      <c r="H31" s="44"/>
      <c r="I31" s="44"/>
      <c r="J31" s="44"/>
      <c r="K31" s="44"/>
      <c r="L31" s="44"/>
      <c r="M31" s="44"/>
      <c r="N31" s="44"/>
    </row>
    <row r="32">
      <c r="A32" s="27">
        <v>30.0</v>
      </c>
      <c r="B32" s="28" t="s">
        <v>90</v>
      </c>
      <c r="C32" s="29" t="s">
        <v>91</v>
      </c>
      <c r="D32" s="15">
        <v>7.1</v>
      </c>
      <c r="E32" s="15" t="s">
        <v>30</v>
      </c>
      <c r="F32" s="43" t="str">
        <f t="shared" si="1"/>
        <v/>
      </c>
      <c r="G32" s="44"/>
      <c r="H32" s="44"/>
      <c r="I32" s="44"/>
      <c r="J32" s="44"/>
      <c r="K32" s="44"/>
      <c r="L32" s="44"/>
      <c r="M32" s="44"/>
      <c r="N32" s="44"/>
    </row>
    <row r="33">
      <c r="A33" s="24">
        <v>31.0</v>
      </c>
      <c r="B33" s="30" t="s">
        <v>92</v>
      </c>
      <c r="C33" s="31" t="s">
        <v>93</v>
      </c>
      <c r="D33" s="15">
        <v>6.7</v>
      </c>
      <c r="E33" s="15" t="s">
        <v>30</v>
      </c>
      <c r="F33" s="43" t="str">
        <f t="shared" si="1"/>
        <v/>
      </c>
      <c r="G33" s="44"/>
      <c r="H33" s="44"/>
      <c r="I33" s="44"/>
      <c r="J33" s="44"/>
      <c r="K33" s="44"/>
      <c r="L33" s="44"/>
      <c r="M33" s="44"/>
      <c r="N33" s="44"/>
    </row>
    <row r="34">
      <c r="A34" s="24">
        <v>32.0</v>
      </c>
      <c r="B34" s="30" t="s">
        <v>94</v>
      </c>
      <c r="C34" s="31" t="s">
        <v>95</v>
      </c>
      <c r="D34" s="15">
        <v>7.0</v>
      </c>
      <c r="E34" s="15" t="s">
        <v>30</v>
      </c>
      <c r="F34" s="43" t="str">
        <f t="shared" si="1"/>
        <v/>
      </c>
      <c r="G34" s="44"/>
      <c r="H34" s="44"/>
      <c r="I34" s="44"/>
      <c r="J34" s="44"/>
      <c r="K34" s="44"/>
      <c r="L34" s="44"/>
      <c r="M34" s="44"/>
      <c r="N34" s="44"/>
    </row>
    <row r="35">
      <c r="A35" s="24">
        <v>33.0</v>
      </c>
      <c r="B35" s="30"/>
      <c r="C35" s="31"/>
      <c r="D35" s="15" t="s">
        <v>30</v>
      </c>
      <c r="E35" s="15" t="s">
        <v>30</v>
      </c>
      <c r="F35" s="43" t="str">
        <f t="shared" si="1"/>
        <v/>
      </c>
      <c r="G35" s="44"/>
      <c r="H35" s="44"/>
      <c r="I35" s="44"/>
      <c r="J35" s="44"/>
      <c r="K35" s="44"/>
      <c r="L35" s="44"/>
      <c r="M35" s="44"/>
      <c r="N35" s="44"/>
    </row>
    <row r="36">
      <c r="A36" s="27"/>
      <c r="B36" s="33"/>
      <c r="C36" s="34"/>
      <c r="D36" s="15" t="s">
        <v>30</v>
      </c>
      <c r="E36" s="15" t="s">
        <v>30</v>
      </c>
      <c r="F36" s="43" t="str">
        <f t="shared" si="1"/>
        <v/>
      </c>
      <c r="G36" s="44"/>
      <c r="H36" s="44"/>
      <c r="I36" s="44"/>
      <c r="J36" s="44"/>
      <c r="K36" s="44"/>
      <c r="L36" s="44"/>
      <c r="M36" s="44"/>
      <c r="N36" s="44"/>
    </row>
    <row r="37">
      <c r="A37" s="35"/>
      <c r="B37" s="36"/>
      <c r="C37" s="37"/>
      <c r="D37" s="15" t="s">
        <v>30</v>
      </c>
      <c r="E37" s="15" t="s">
        <v>30</v>
      </c>
      <c r="F37" s="43" t="str">
        <f t="shared" si="1"/>
        <v/>
      </c>
      <c r="G37" s="44"/>
      <c r="H37" s="44"/>
      <c r="I37" s="44"/>
      <c r="J37" s="44"/>
      <c r="K37" s="44"/>
      <c r="L37" s="44"/>
      <c r="M37" s="44"/>
      <c r="N37" s="44"/>
    </row>
    <row r="38" ht="6.0" customHeight="1">
      <c r="A38" s="38"/>
      <c r="B38" s="39"/>
      <c r="C38" s="39"/>
      <c r="D38" s="41"/>
      <c r="E38" s="41"/>
      <c r="F38" s="41"/>
      <c r="G38" s="67"/>
      <c r="H38" s="67"/>
      <c r="I38" s="67"/>
      <c r="J38" s="67"/>
      <c r="K38" s="67"/>
      <c r="L38" s="67"/>
      <c r="M38" s="67"/>
      <c r="N38" s="67"/>
    </row>
  </sheetData>
  <mergeCells count="11">
    <mergeCell ref="H13:L13"/>
    <mergeCell ref="I14:J14"/>
    <mergeCell ref="K14:L14"/>
    <mergeCell ref="M14:N14"/>
    <mergeCell ref="A1:C1"/>
    <mergeCell ref="D1:N1"/>
    <mergeCell ref="A2:C2"/>
    <mergeCell ref="H3:N3"/>
    <mergeCell ref="I4:J4"/>
    <mergeCell ref="K4:L4"/>
    <mergeCell ref="M4:N4"/>
  </mergeCells>
  <conditionalFormatting sqref="A3:E37">
    <cfRule type="expression" dxfId="0" priority="1">
      <formula>iseven(row())</formula>
    </cfRule>
  </conditionalFormatting>
  <conditionalFormatting sqref="F3:F37">
    <cfRule type="cellIs" dxfId="1" priority="2" operator="between">
      <formula>0.01</formula>
      <formula>1.99</formula>
    </cfRule>
  </conditionalFormatting>
  <conditionalFormatting sqref="F3:F37">
    <cfRule type="cellIs" dxfId="2" priority="3" operator="between">
      <formula>2</formula>
      <formula>3.49</formula>
    </cfRule>
  </conditionalFormatting>
  <conditionalFormatting sqref="F3:F37">
    <cfRule type="cellIs" dxfId="3" priority="4" operator="between">
      <formula>3.5</formula>
      <formula>4.99</formula>
    </cfRule>
  </conditionalFormatting>
  <dataValidations>
    <dataValidation type="decimal" allowBlank="1" showDropDown="1" showInputMessage="1" showErrorMessage="1" prompt="Nhập số trong khoảng 0 và 10" sqref="D3:E37">
      <formula1>0.0</formula1>
      <formula2>10.0</formula2>
    </dataValidation>
  </dataValidations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VnTeach.Com</dc:creator>
  <cp:keywords>VnTeach.Com</cp:keywords>
</cp:coreProperties>
</file>